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lazquez\Dropbox\AIREF-VIEWPOINT\000AIReF 2017\0001CONTENIDOS PUBLICADOS EN WEB\DOCUMENTOS TÉCNICOS\2017 03 02 DOC DE TRABAJO 2-2017\"/>
    </mc:Choice>
  </mc:AlternateContent>
  <workbookProtection lockStructure="1"/>
  <bookViews>
    <workbookView xWindow="0" yWindow="0" windowWidth="19200" windowHeight="11595"/>
  </bookViews>
  <sheets>
    <sheet name="índice" sheetId="19" r:id="rId1"/>
    <sheet name="Escenario_inicial" sheetId="27" state="hidden" r:id="rId2"/>
    <sheet name="gráficos" sheetId="39" state="hidden" r:id="rId3"/>
    <sheet name="Léeme" sheetId="41" r:id="rId4"/>
    <sheet name="supuestos__DBP" sheetId="8" r:id="rId5"/>
    <sheet name="cifra_plan_pptrio" sheetId="40" state="hidden" r:id="rId6"/>
    <sheet name="Rdos_c.publico" sheetId="3" state="hidden" r:id="rId7"/>
    <sheet name="Escenario_incl_shock" sheetId="38" r:id="rId8"/>
    <sheet name="RA" sheetId="7" r:id="rId9"/>
    <sheet name="CI" sheetId="9" r:id="rId10"/>
    <sheet name="T pagados" sheetId="10" r:id="rId11"/>
    <sheet name="CCF" sheetId="35" r:id="rId12"/>
    <sheet name="Ventas" sheetId="36" r:id="rId13"/>
    <sheet name="deflactores" sheetId="29" state="hidden" r:id="rId14"/>
    <sheet name="TSEadqmdo" sheetId="13" r:id="rId15"/>
    <sheet name="Deflactores BRUTOS" sheetId="30" state="hidden"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35" l="1"/>
  <c r="E29" i="35"/>
  <c r="B30" i="35"/>
  <c r="T42" i="27" l="1"/>
  <c r="Q11" i="7"/>
  <c r="C7" i="40"/>
  <c r="D7" i="40" s="1"/>
  <c r="E7" i="40" s="1"/>
  <c r="E8" i="9" l="1"/>
  <c r="E9" i="9"/>
  <c r="E10" i="9"/>
  <c r="E11" i="9"/>
  <c r="E12" i="9"/>
  <c r="E13" i="9"/>
  <c r="E14" i="9"/>
  <c r="E15" i="9"/>
  <c r="E16" i="9"/>
  <c r="E17" i="9"/>
  <c r="E18" i="9"/>
  <c r="E19" i="9"/>
  <c r="E7" i="9"/>
  <c r="D7" i="9"/>
  <c r="D8" i="9"/>
  <c r="D9" i="9"/>
  <c r="D10" i="9"/>
  <c r="D11" i="9"/>
  <c r="D12" i="9"/>
  <c r="D13" i="9"/>
  <c r="D14" i="9"/>
  <c r="D15" i="9"/>
  <c r="D16" i="9"/>
  <c r="D17" i="9"/>
  <c r="D18" i="9"/>
  <c r="D19" i="9"/>
  <c r="D6" i="9"/>
  <c r="T43" i="27" l="1"/>
  <c r="S22" i="27" l="1"/>
  <c r="M22" i="38" l="1"/>
  <c r="S22" i="38"/>
  <c r="H5" i="13" l="1"/>
  <c r="H9" i="13"/>
  <c r="I9" i="13"/>
  <c r="F25" i="8" l="1"/>
  <c r="F24" i="8"/>
  <c r="F15" i="8" l="1"/>
  <c r="F14" i="8"/>
  <c r="G11" i="7" l="1"/>
  <c r="D7" i="7"/>
  <c r="F18" i="35" l="1"/>
  <c r="H16" i="35" l="1"/>
  <c r="H17" i="35"/>
  <c r="H18" i="35"/>
  <c r="H19" i="35"/>
  <c r="H20" i="35"/>
  <c r="H21" i="35"/>
  <c r="H22" i="35"/>
  <c r="H23" i="35"/>
  <c r="H24" i="35"/>
  <c r="H25" i="35"/>
  <c r="H26" i="35"/>
  <c r="H27" i="35"/>
  <c r="H28" i="35"/>
  <c r="H15" i="35"/>
  <c r="M23" i="13" l="1"/>
  <c r="H21" i="13"/>
  <c r="L8" i="36" l="1"/>
  <c r="F30" i="35"/>
  <c r="F29" i="35"/>
  <c r="F28" i="35"/>
  <c r="C15" i="35"/>
  <c r="P21" i="7" l="1"/>
  <c r="N19" i="29" l="1"/>
  <c r="N18" i="29"/>
  <c r="F20" i="35" l="1"/>
  <c r="F19" i="35"/>
  <c r="F21" i="35"/>
  <c r="F22" i="35"/>
  <c r="F23" i="35"/>
  <c r="F24" i="35"/>
  <c r="F25" i="35"/>
  <c r="F26" i="35"/>
  <c r="F27" i="35"/>
  <c r="C19" i="35"/>
  <c r="C20" i="35"/>
  <c r="G19" i="35" l="1"/>
  <c r="G20" i="35"/>
  <c r="G27" i="35"/>
  <c r="G28" i="35"/>
  <c r="G29" i="35"/>
  <c r="G30" i="35"/>
  <c r="T33" i="27" l="1"/>
  <c r="T34" i="27"/>
  <c r="T35" i="27"/>
  <c r="T36" i="27"/>
  <c r="T37" i="27"/>
  <c r="T38" i="27"/>
  <c r="T39" i="27"/>
  <c r="T40" i="27"/>
  <c r="T41" i="27"/>
  <c r="T29" i="27"/>
  <c r="T30" i="27"/>
  <c r="T31" i="27"/>
  <c r="T32" i="27"/>
  <c r="T28" i="27"/>
  <c r="S29" i="27"/>
  <c r="S30" i="27"/>
  <c r="S31" i="27"/>
  <c r="S32" i="27"/>
  <c r="S33" i="27"/>
  <c r="S34" i="27"/>
  <c r="S35" i="27"/>
  <c r="S36" i="27"/>
  <c r="S37" i="27"/>
  <c r="S38" i="27"/>
  <c r="S39" i="27"/>
  <c r="S40" i="27"/>
  <c r="S41" i="27"/>
  <c r="S28" i="27"/>
  <c r="E61" i="8" l="1"/>
  <c r="E52" i="8"/>
  <c r="C52" i="8"/>
  <c r="B52" i="8"/>
  <c r="U10" i="13"/>
  <c r="U11" i="13"/>
  <c r="U12" i="13"/>
  <c r="U13" i="13"/>
  <c r="U14" i="13"/>
  <c r="U15" i="13"/>
  <c r="U16" i="13"/>
  <c r="U17" i="13"/>
  <c r="U18" i="13"/>
  <c r="U19" i="13"/>
  <c r="U20" i="13"/>
  <c r="U21" i="13"/>
  <c r="U9" i="13"/>
  <c r="U8" i="13"/>
  <c r="AI23" i="38"/>
  <c r="AC23" i="38"/>
  <c r="S23" i="38"/>
  <c r="M23" i="38"/>
  <c r="AH21" i="38"/>
  <c r="AF21" i="38"/>
  <c r="AD21" i="38"/>
  <c r="AB46" i="38"/>
  <c r="X46" i="38"/>
  <c r="V46" i="38"/>
  <c r="T46" i="38"/>
  <c r="R46" i="38"/>
  <c r="P46" i="38"/>
  <c r="N46" i="38"/>
  <c r="J46" i="38"/>
  <c r="Z46" i="38" l="1"/>
  <c r="D33" i="38"/>
  <c r="D34" i="38"/>
  <c r="D35" i="38"/>
  <c r="D36" i="38"/>
  <c r="D37" i="38"/>
  <c r="D38" i="38"/>
  <c r="D39" i="38"/>
  <c r="D40" i="38"/>
  <c r="D41" i="38"/>
  <c r="D42" i="38"/>
  <c r="D43" i="38"/>
  <c r="D44" i="38"/>
  <c r="D46" i="38"/>
  <c r="D45" i="38"/>
  <c r="J17" i="7"/>
  <c r="J18" i="7"/>
  <c r="J16" i="7"/>
  <c r="AA13" i="29"/>
  <c r="AA14" i="29"/>
  <c r="AA15" i="29"/>
  <c r="AA16" i="29"/>
  <c r="AA17" i="29"/>
  <c r="AA6" i="29"/>
  <c r="AA7" i="29"/>
  <c r="AA8" i="29"/>
  <c r="AA9" i="29"/>
  <c r="AA10" i="29"/>
  <c r="AA11" i="29"/>
  <c r="AA12" i="29"/>
  <c r="AA5" i="29"/>
  <c r="AA4" i="29"/>
  <c r="D17" i="29"/>
  <c r="E17" i="29"/>
  <c r="Q21" i="13"/>
  <c r="R21" i="13"/>
  <c r="S21" i="13"/>
  <c r="T21" i="13"/>
  <c r="O21" i="13"/>
  <c r="N21" i="13"/>
  <c r="N8" i="13"/>
  <c r="O8" i="13" s="1"/>
  <c r="Q8" i="13"/>
  <c r="R8" i="13"/>
  <c r="S8" i="13"/>
  <c r="T8" i="13"/>
  <c r="I23" i="13"/>
  <c r="H20" i="13"/>
  <c r="I21" i="13" s="1"/>
  <c r="D52" i="8" s="1"/>
  <c r="E21" i="13"/>
  <c r="M17" i="29" s="1"/>
  <c r="E23" i="13"/>
  <c r="M19" i="29" s="1"/>
  <c r="D21" i="13"/>
  <c r="D20" i="13"/>
  <c r="F21" i="13"/>
  <c r="F20" i="13"/>
  <c r="F19" i="13"/>
  <c r="C23" i="13"/>
  <c r="C21" i="13"/>
  <c r="E23" i="8"/>
  <c r="E33" i="8"/>
  <c r="B21" i="13"/>
  <c r="K25" i="36"/>
  <c r="K26" i="36"/>
  <c r="K24" i="36"/>
  <c r="K13" i="36"/>
  <c r="K14" i="36"/>
  <c r="K15" i="36"/>
  <c r="K16" i="36"/>
  <c r="K17" i="36"/>
  <c r="K18" i="36"/>
  <c r="K19" i="36"/>
  <c r="K20" i="36"/>
  <c r="K21" i="36"/>
  <c r="K22" i="36"/>
  <c r="K23" i="36"/>
  <c r="K12" i="36"/>
  <c r="K11" i="36"/>
  <c r="D26" i="36"/>
  <c r="C26" i="36"/>
  <c r="Q19" i="29" l="1"/>
  <c r="AB6" i="29"/>
  <c r="AB16" i="29"/>
  <c r="AB17" i="29"/>
  <c r="V8" i="13"/>
  <c r="V21" i="13"/>
  <c r="W21" i="13" s="1"/>
  <c r="C30" i="35"/>
  <c r="C28" i="35"/>
  <c r="B42" i="8" s="1"/>
  <c r="C18" i="10"/>
  <c r="B33" i="8" s="1"/>
  <c r="C20" i="10"/>
  <c r="I19" i="9"/>
  <c r="F21" i="9"/>
  <c r="E21" i="9"/>
  <c r="L19" i="29" s="1"/>
  <c r="E13" i="8"/>
  <c r="B47" i="30"/>
  <c r="N17" i="29" s="1"/>
  <c r="O17" i="29" s="1"/>
  <c r="C47" i="30"/>
  <c r="D47" i="30"/>
  <c r="C24" i="36" s="1"/>
  <c r="E47" i="30"/>
  <c r="L17" i="29"/>
  <c r="F47" i="30"/>
  <c r="G47" i="30"/>
  <c r="H47" i="30"/>
  <c r="P17" i="29" s="1"/>
  <c r="I47" i="30"/>
  <c r="J47" i="30"/>
  <c r="K47" i="30"/>
  <c r="L47" i="30"/>
  <c r="M47" i="30"/>
  <c r="N47" i="30"/>
  <c r="O47" i="30"/>
  <c r="P47" i="30"/>
  <c r="Q47" i="30"/>
  <c r="B61" i="8" l="1"/>
  <c r="Q17" i="29"/>
  <c r="F19" i="9"/>
  <c r="C23" i="8" s="1"/>
  <c r="B23" i="8"/>
  <c r="Q19" i="7"/>
  <c r="Q16" i="7" l="1"/>
  <c r="D19" i="7"/>
  <c r="L21" i="7"/>
  <c r="F21" i="7"/>
  <c r="E18" i="7" l="1"/>
  <c r="B13" i="8"/>
  <c r="L19" i="7"/>
  <c r="J19" i="7" s="1"/>
  <c r="E19" i="7" s="1"/>
  <c r="E16" i="7"/>
  <c r="D21" i="7"/>
  <c r="F19" i="7" l="1"/>
  <c r="C13" i="8" s="1"/>
  <c r="AI22" i="38" l="1"/>
  <c r="AC22" i="38"/>
  <c r="L40" i="27"/>
  <c r="F18" i="13" l="1"/>
  <c r="S8" i="27" l="1"/>
  <c r="D7" i="39" s="1"/>
  <c r="T9" i="27"/>
  <c r="T10" i="27"/>
  <c r="F9" i="39" s="1"/>
  <c r="T11" i="27"/>
  <c r="F10" i="39" s="1"/>
  <c r="T12" i="27"/>
  <c r="F11" i="39" s="1"/>
  <c r="T13" i="27"/>
  <c r="T14" i="27"/>
  <c r="F13" i="39" s="1"/>
  <c r="T15" i="27"/>
  <c r="F14" i="39" s="1"/>
  <c r="T16" i="27"/>
  <c r="F15" i="39" s="1"/>
  <c r="T17" i="27"/>
  <c r="F16" i="39" s="1"/>
  <c r="T18" i="27"/>
  <c r="F17" i="39" s="1"/>
  <c r="T19" i="27"/>
  <c r="F18" i="39" s="1"/>
  <c r="T20" i="27"/>
  <c r="T8" i="27"/>
  <c r="F7" i="39" s="1"/>
  <c r="N45" i="38"/>
  <c r="L9" i="36"/>
  <c r="L10" i="36"/>
  <c r="D25" i="36"/>
  <c r="G10" i="36"/>
  <c r="G11" i="36"/>
  <c r="G12" i="36"/>
  <c r="G13" i="36"/>
  <c r="G14" i="36"/>
  <c r="G15" i="36"/>
  <c r="G16" i="36"/>
  <c r="G17" i="36"/>
  <c r="G18" i="36"/>
  <c r="G19" i="36"/>
  <c r="G20" i="36"/>
  <c r="G21" i="36"/>
  <c r="G22" i="36"/>
  <c r="G23" i="36"/>
  <c r="G9" i="36"/>
  <c r="L39" i="27"/>
  <c r="X45" i="38"/>
  <c r="V45" i="38"/>
  <c r="T45" i="38"/>
  <c r="R45" i="38"/>
  <c r="P45" i="38"/>
  <c r="J45" i="38"/>
  <c r="X44" i="38"/>
  <c r="V44" i="38"/>
  <c r="T44" i="38"/>
  <c r="R44" i="38"/>
  <c r="P44" i="38"/>
  <c r="N44" i="38"/>
  <c r="J44" i="38"/>
  <c r="X43" i="38"/>
  <c r="V43" i="38"/>
  <c r="T43" i="38"/>
  <c r="R43" i="38"/>
  <c r="P43" i="38"/>
  <c r="N43" i="38"/>
  <c r="J43" i="38"/>
  <c r="X42" i="38"/>
  <c r="V42" i="38"/>
  <c r="T42" i="38"/>
  <c r="R42" i="38"/>
  <c r="P42" i="38"/>
  <c r="N42" i="38"/>
  <c r="J42" i="38"/>
  <c r="X41" i="38"/>
  <c r="V41" i="38"/>
  <c r="T41" i="38"/>
  <c r="R41" i="38"/>
  <c r="P41" i="38"/>
  <c r="N41" i="38"/>
  <c r="J41" i="38"/>
  <c r="X40" i="38"/>
  <c r="V40" i="38"/>
  <c r="T40" i="38"/>
  <c r="R40" i="38"/>
  <c r="P40" i="38"/>
  <c r="N40" i="38"/>
  <c r="J40" i="38"/>
  <c r="X39" i="38"/>
  <c r="V39" i="38"/>
  <c r="T39" i="38"/>
  <c r="R39" i="38"/>
  <c r="P39" i="38"/>
  <c r="N39" i="38"/>
  <c r="J39" i="38"/>
  <c r="X38" i="38"/>
  <c r="V38" i="38"/>
  <c r="T38" i="38"/>
  <c r="R38" i="38"/>
  <c r="P38" i="38"/>
  <c r="N38" i="38"/>
  <c r="J38" i="38"/>
  <c r="X37" i="38"/>
  <c r="V37" i="38"/>
  <c r="T37" i="38"/>
  <c r="R37" i="38"/>
  <c r="P37" i="38"/>
  <c r="N37" i="38"/>
  <c r="J37" i="38"/>
  <c r="X36" i="38"/>
  <c r="V36" i="38"/>
  <c r="T36" i="38"/>
  <c r="R36" i="38"/>
  <c r="P36" i="38"/>
  <c r="N36" i="38"/>
  <c r="J36" i="38"/>
  <c r="X35" i="38"/>
  <c r="V35" i="38"/>
  <c r="T35" i="38"/>
  <c r="R35" i="38"/>
  <c r="P35" i="38"/>
  <c r="N35" i="38"/>
  <c r="J35" i="38"/>
  <c r="X34" i="38"/>
  <c r="V34" i="38"/>
  <c r="T34" i="38"/>
  <c r="R34" i="38"/>
  <c r="P34" i="38"/>
  <c r="N34" i="38"/>
  <c r="J34" i="38"/>
  <c r="X33" i="38"/>
  <c r="V33" i="38"/>
  <c r="T33" i="38"/>
  <c r="R33" i="38"/>
  <c r="P33" i="38"/>
  <c r="N33" i="38"/>
  <c r="J33" i="38"/>
  <c r="F17" i="38"/>
  <c r="F18" i="38"/>
  <c r="S9" i="27"/>
  <c r="S10" i="27"/>
  <c r="D9" i="39" s="1"/>
  <c r="S11" i="27"/>
  <c r="S12" i="27"/>
  <c r="S13" i="27"/>
  <c r="S14" i="27"/>
  <c r="D13" i="39" s="1"/>
  <c r="S15" i="27"/>
  <c r="S16" i="27"/>
  <c r="S17" i="27"/>
  <c r="S18" i="27"/>
  <c r="D17" i="39" s="1"/>
  <c r="S19" i="27"/>
  <c r="S20" i="27"/>
  <c r="N30" i="27"/>
  <c r="N31" i="27"/>
  <c r="N32" i="27"/>
  <c r="N33" i="27"/>
  <c r="N34" i="27"/>
  <c r="N35" i="27"/>
  <c r="N36" i="27"/>
  <c r="N37" i="27"/>
  <c r="N38" i="27"/>
  <c r="N39" i="27"/>
  <c r="N40" i="27"/>
  <c r="N29" i="27"/>
  <c r="N28" i="27"/>
  <c r="M29" i="27"/>
  <c r="M30" i="27"/>
  <c r="M31" i="27"/>
  <c r="M32" i="27"/>
  <c r="M33" i="27"/>
  <c r="M34" i="27"/>
  <c r="M35" i="27"/>
  <c r="M36" i="27"/>
  <c r="M37" i="27"/>
  <c r="M38" i="27"/>
  <c r="M39" i="27"/>
  <c r="M40" i="27"/>
  <c r="M28" i="27"/>
  <c r="L30" i="27"/>
  <c r="L31" i="27"/>
  <c r="L32" i="27"/>
  <c r="L33" i="27"/>
  <c r="L34" i="27"/>
  <c r="L35" i="27"/>
  <c r="L36" i="27"/>
  <c r="L37" i="27"/>
  <c r="L38" i="27"/>
  <c r="L29" i="27"/>
  <c r="L28" i="27"/>
  <c r="I29" i="27"/>
  <c r="I30" i="27"/>
  <c r="I31" i="27"/>
  <c r="I32" i="27"/>
  <c r="I33" i="27"/>
  <c r="I34" i="27"/>
  <c r="I35" i="27"/>
  <c r="I36" i="27"/>
  <c r="I37" i="27"/>
  <c r="I38" i="27"/>
  <c r="I39" i="27"/>
  <c r="I40" i="27"/>
  <c r="I28" i="27"/>
  <c r="H29" i="27"/>
  <c r="H30" i="27"/>
  <c r="H31" i="27"/>
  <c r="H32" i="27"/>
  <c r="H33" i="27"/>
  <c r="H34" i="27"/>
  <c r="H35" i="27"/>
  <c r="H36" i="27"/>
  <c r="H37" i="27"/>
  <c r="H38" i="27"/>
  <c r="H39" i="27"/>
  <c r="H40" i="27"/>
  <c r="H28" i="27"/>
  <c r="I22" i="13"/>
  <c r="J29" i="27"/>
  <c r="J30" i="27"/>
  <c r="J31" i="27"/>
  <c r="J32" i="27"/>
  <c r="J33" i="27"/>
  <c r="J34" i="27"/>
  <c r="J35" i="27"/>
  <c r="J36" i="27"/>
  <c r="J37" i="27"/>
  <c r="J38" i="27"/>
  <c r="J39" i="27"/>
  <c r="J40" i="27"/>
  <c r="J41" i="27" s="1"/>
  <c r="J42" i="27" s="1"/>
  <c r="J43" i="27" s="1"/>
  <c r="J28" i="27"/>
  <c r="D9" i="38" l="1"/>
  <c r="F19" i="38"/>
  <c r="F12" i="38"/>
  <c r="F11" i="38"/>
  <c r="F9" i="38"/>
  <c r="F13" i="38"/>
  <c r="D18" i="38"/>
  <c r="D16" i="39"/>
  <c r="D14" i="38"/>
  <c r="D12" i="39"/>
  <c r="D10" i="38"/>
  <c r="D8" i="39"/>
  <c r="D19" i="38"/>
  <c r="D11" i="38"/>
  <c r="D21" i="38"/>
  <c r="D19" i="39"/>
  <c r="D17" i="38"/>
  <c r="D15" i="39"/>
  <c r="D13" i="38"/>
  <c r="D11" i="39"/>
  <c r="F15" i="38"/>
  <c r="F14" i="38"/>
  <c r="F12" i="39"/>
  <c r="F10" i="38"/>
  <c r="F8" i="39"/>
  <c r="D20" i="38"/>
  <c r="D18" i="39"/>
  <c r="D16" i="38"/>
  <c r="D14" i="39"/>
  <c r="D12" i="38"/>
  <c r="D10" i="39"/>
  <c r="F20" i="38"/>
  <c r="F16" i="38"/>
  <c r="D15" i="38"/>
  <c r="F21" i="38"/>
  <c r="F19" i="39"/>
  <c r="J22" i="27"/>
  <c r="X23" i="38" s="1"/>
  <c r="Z35" i="38"/>
  <c r="Z43" i="38"/>
  <c r="M18" i="27"/>
  <c r="AD19" i="38" s="1"/>
  <c r="M10" i="27"/>
  <c r="AD11" i="38" s="1"/>
  <c r="N9" i="27"/>
  <c r="AF10" i="38" s="1"/>
  <c r="N18" i="27"/>
  <c r="AF19" i="38" s="1"/>
  <c r="N14" i="27"/>
  <c r="AF15" i="38" s="1"/>
  <c r="J18" i="27"/>
  <c r="X19" i="38" s="1"/>
  <c r="J14" i="27"/>
  <c r="X15" i="38" s="1"/>
  <c r="J10" i="27"/>
  <c r="X11" i="38" s="1"/>
  <c r="H13" i="27"/>
  <c r="T14" i="38" s="1"/>
  <c r="H9" i="27"/>
  <c r="T10" i="38" s="1"/>
  <c r="Z33" i="38"/>
  <c r="Z38" i="38"/>
  <c r="Z41" i="38"/>
  <c r="Z37" i="38"/>
  <c r="Z40" i="38"/>
  <c r="Z45" i="38"/>
  <c r="Z42" i="38"/>
  <c r="Z44" i="38"/>
  <c r="Z34" i="38"/>
  <c r="Z36" i="38"/>
  <c r="Z39" i="38"/>
  <c r="H14" i="27"/>
  <c r="T15" i="38" s="1"/>
  <c r="K34" i="27"/>
  <c r="K30" i="27"/>
  <c r="N15" i="27"/>
  <c r="AF16" i="38" s="1"/>
  <c r="I18" i="27"/>
  <c r="V19" i="38" s="1"/>
  <c r="I10" i="27"/>
  <c r="V11" i="38" s="1"/>
  <c r="M12" i="27"/>
  <c r="AD13" i="38" s="1"/>
  <c r="K38" i="27"/>
  <c r="J12" i="27"/>
  <c r="X13" i="38" s="1"/>
  <c r="H19" i="27"/>
  <c r="T20" i="38" s="1"/>
  <c r="H15" i="27"/>
  <c r="T16" i="38" s="1"/>
  <c r="H11" i="27"/>
  <c r="T12" i="38" s="1"/>
  <c r="I14" i="27"/>
  <c r="V15" i="38" s="1"/>
  <c r="L9" i="27"/>
  <c r="AB10" i="38" s="1"/>
  <c r="L14" i="27"/>
  <c r="AB15" i="38" s="1"/>
  <c r="L10" i="27"/>
  <c r="AB11" i="38" s="1"/>
  <c r="M16" i="27"/>
  <c r="AD17" i="38" s="1"/>
  <c r="N16" i="27"/>
  <c r="AF17" i="38" s="1"/>
  <c r="N12" i="27"/>
  <c r="AF13" i="38" s="1"/>
  <c r="J11" i="27"/>
  <c r="X12" i="38" s="1"/>
  <c r="H18" i="27"/>
  <c r="T19" i="38" s="1"/>
  <c r="I17" i="27"/>
  <c r="V18" i="38" s="1"/>
  <c r="I13" i="27"/>
  <c r="V14" i="38" s="1"/>
  <c r="I9" i="27"/>
  <c r="V10" i="38" s="1"/>
  <c r="L17" i="27"/>
  <c r="AB18" i="38" s="1"/>
  <c r="M8" i="27"/>
  <c r="AD9" i="38" s="1"/>
  <c r="M15" i="27"/>
  <c r="AD16" i="38" s="1"/>
  <c r="N11" i="27"/>
  <c r="AF12" i="38" s="1"/>
  <c r="J19" i="27"/>
  <c r="X20" i="38" s="1"/>
  <c r="J15" i="27"/>
  <c r="X16" i="38" s="1"/>
  <c r="H16" i="27"/>
  <c r="T17" i="38" s="1"/>
  <c r="H12" i="27"/>
  <c r="T13" i="38" s="1"/>
  <c r="H8" i="27"/>
  <c r="T9" i="38" s="1"/>
  <c r="I19" i="27"/>
  <c r="V20" i="38" s="1"/>
  <c r="L11" i="27"/>
  <c r="AB12" i="38" s="1"/>
  <c r="M17" i="27"/>
  <c r="AD18" i="38" s="1"/>
  <c r="M13" i="27"/>
  <c r="AD14" i="38" s="1"/>
  <c r="M9" i="27"/>
  <c r="AD10" i="38" s="1"/>
  <c r="N13" i="27"/>
  <c r="AF14" i="38" s="1"/>
  <c r="J8" i="27"/>
  <c r="X9" i="38" s="1"/>
  <c r="J9" i="27"/>
  <c r="X10" i="38" s="1"/>
  <c r="J13" i="27"/>
  <c r="X14" i="38" s="1"/>
  <c r="I8" i="27"/>
  <c r="V9" i="38" s="1"/>
  <c r="N19" i="27"/>
  <c r="AF20" i="38" s="1"/>
  <c r="H17" i="27"/>
  <c r="T18" i="38" s="1"/>
  <c r="M14" i="27"/>
  <c r="AD15" i="38" s="1"/>
  <c r="N10" i="27"/>
  <c r="AF11" i="38" s="1"/>
  <c r="H10" i="27"/>
  <c r="T11" i="38" s="1"/>
  <c r="K29" i="27"/>
  <c r="J20" i="27"/>
  <c r="X21" i="38" s="1"/>
  <c r="J16" i="27"/>
  <c r="X17" i="38" s="1"/>
  <c r="L13" i="27"/>
  <c r="AB14" i="38" s="1"/>
  <c r="L12" i="27"/>
  <c r="AB13" i="38" s="1"/>
  <c r="I16" i="27"/>
  <c r="V17" i="38" s="1"/>
  <c r="I12" i="27"/>
  <c r="V13" i="38" s="1"/>
  <c r="L8" i="27"/>
  <c r="AB9" i="38" s="1"/>
  <c r="K28" i="27"/>
  <c r="K36" i="27"/>
  <c r="J17" i="27"/>
  <c r="X18" i="38" s="1"/>
  <c r="L15" i="27"/>
  <c r="AB16" i="38" s="1"/>
  <c r="K35" i="27"/>
  <c r="K31" i="27"/>
  <c r="M11" i="27"/>
  <c r="AD12" i="38" s="1"/>
  <c r="N17" i="27"/>
  <c r="AF18" i="38" s="1"/>
  <c r="N8" i="27"/>
  <c r="AF9" i="38" s="1"/>
  <c r="M19" i="27"/>
  <c r="AD20" i="38" s="1"/>
  <c r="K37" i="27"/>
  <c r="K33" i="27"/>
  <c r="K40" i="27"/>
  <c r="K32" i="27"/>
  <c r="L16" i="27"/>
  <c r="AB17" i="38" s="1"/>
  <c r="I15" i="27"/>
  <c r="V16" i="38" s="1"/>
  <c r="I11" i="27"/>
  <c r="V12" i="38" s="1"/>
  <c r="E29" i="27"/>
  <c r="E30" i="27"/>
  <c r="E31" i="27"/>
  <c r="E32" i="27"/>
  <c r="E33" i="27"/>
  <c r="E34" i="27"/>
  <c r="E35" i="27"/>
  <c r="E36" i="27"/>
  <c r="E37" i="27"/>
  <c r="E38" i="27"/>
  <c r="E39" i="27"/>
  <c r="E40" i="27"/>
  <c r="E28" i="27"/>
  <c r="G29" i="27"/>
  <c r="G30" i="27"/>
  <c r="G31" i="27"/>
  <c r="G32" i="27"/>
  <c r="G33" i="27"/>
  <c r="G34" i="27"/>
  <c r="G35" i="27"/>
  <c r="G36" i="27"/>
  <c r="G37" i="27"/>
  <c r="G38" i="27"/>
  <c r="G39" i="27"/>
  <c r="G40" i="27"/>
  <c r="G28" i="27"/>
  <c r="K14" i="27" l="1"/>
  <c r="Z15" i="38" s="1"/>
  <c r="K10" i="27"/>
  <c r="Z11" i="38" s="1"/>
  <c r="K9" i="27"/>
  <c r="Z10" i="38" s="1"/>
  <c r="G19" i="27"/>
  <c r="R20" i="38" s="1"/>
  <c r="G15" i="27"/>
  <c r="R16" i="38" s="1"/>
  <c r="G11" i="27"/>
  <c r="R12" i="38" s="1"/>
  <c r="E16" i="27"/>
  <c r="N17" i="38" s="1"/>
  <c r="E12" i="27"/>
  <c r="N13" i="38" s="1"/>
  <c r="K11" i="27"/>
  <c r="Z12" i="38" s="1"/>
  <c r="G16" i="27"/>
  <c r="R17" i="38" s="1"/>
  <c r="G12" i="27"/>
  <c r="R13" i="38" s="1"/>
  <c r="G8" i="27"/>
  <c r="R9" i="38" s="1"/>
  <c r="E17" i="27"/>
  <c r="N18" i="38" s="1"/>
  <c r="E13" i="27"/>
  <c r="N14" i="38" s="1"/>
  <c r="E9" i="27"/>
  <c r="N10" i="38" s="1"/>
  <c r="K8" i="27"/>
  <c r="Z9" i="38" s="1"/>
  <c r="K16" i="27"/>
  <c r="Z17" i="38" s="1"/>
  <c r="G18" i="27"/>
  <c r="R19" i="38" s="1"/>
  <c r="G14" i="27"/>
  <c r="R15" i="38" s="1"/>
  <c r="G10" i="27"/>
  <c r="R11" i="38" s="1"/>
  <c r="E19" i="27"/>
  <c r="N20" i="38" s="1"/>
  <c r="E15" i="27"/>
  <c r="N16" i="38" s="1"/>
  <c r="E11" i="27"/>
  <c r="N12" i="38" s="1"/>
  <c r="K15" i="27"/>
  <c r="Z16" i="38" s="1"/>
  <c r="E8" i="27"/>
  <c r="N9" i="38" s="1"/>
  <c r="F38" i="27"/>
  <c r="G17" i="27"/>
  <c r="R18" i="38" s="1"/>
  <c r="G13" i="27"/>
  <c r="R14" i="38" s="1"/>
  <c r="G9" i="27"/>
  <c r="R10" i="38" s="1"/>
  <c r="E18" i="27"/>
  <c r="N19" i="38" s="1"/>
  <c r="E14" i="27"/>
  <c r="N15" i="38" s="1"/>
  <c r="E10" i="27"/>
  <c r="N11" i="38" s="1"/>
  <c r="K12" i="27"/>
  <c r="Z13" i="38" s="1"/>
  <c r="K13" i="27"/>
  <c r="Z14" i="38" s="1"/>
  <c r="K17" i="27"/>
  <c r="Z18" i="38" s="1"/>
  <c r="F37" i="27"/>
  <c r="F33" i="27"/>
  <c r="F29" i="27"/>
  <c r="F32" i="27"/>
  <c r="F35" i="27"/>
  <c r="F31" i="27"/>
  <c r="F34" i="27"/>
  <c r="F30" i="27"/>
  <c r="F28" i="27"/>
  <c r="F40" i="27"/>
  <c r="F36" i="27"/>
  <c r="E41" i="27"/>
  <c r="F39" i="27"/>
  <c r="C29" i="27"/>
  <c r="C30" i="27"/>
  <c r="C31" i="27"/>
  <c r="C32" i="27"/>
  <c r="C33" i="27"/>
  <c r="C34" i="27"/>
  <c r="C35" i="27"/>
  <c r="C36" i="27"/>
  <c r="C37" i="27"/>
  <c r="C38" i="27"/>
  <c r="C39" i="27"/>
  <c r="C40" i="27"/>
  <c r="C28" i="27"/>
  <c r="O28" i="27"/>
  <c r="J21" i="27" l="1"/>
  <c r="X22" i="38" s="1"/>
  <c r="F18" i="27"/>
  <c r="P19" i="38" s="1"/>
  <c r="C17" i="27"/>
  <c r="J18" i="38" s="1"/>
  <c r="C13" i="27"/>
  <c r="J14" i="38" s="1"/>
  <c r="C9" i="27"/>
  <c r="J10" i="38" s="1"/>
  <c r="F13" i="27"/>
  <c r="P14" i="38" s="1"/>
  <c r="C19" i="27"/>
  <c r="J20" i="38" s="1"/>
  <c r="C15" i="27"/>
  <c r="J16" i="38" s="1"/>
  <c r="C11" i="27"/>
  <c r="J12" i="38" s="1"/>
  <c r="F14" i="27"/>
  <c r="P15" i="38" s="1"/>
  <c r="F16" i="27"/>
  <c r="P17" i="38" s="1"/>
  <c r="C18" i="27"/>
  <c r="J19" i="38" s="1"/>
  <c r="C14" i="27"/>
  <c r="J15" i="38" s="1"/>
  <c r="C10" i="27"/>
  <c r="J11" i="38" s="1"/>
  <c r="F9" i="27"/>
  <c r="P10" i="38" s="1"/>
  <c r="F11" i="27"/>
  <c r="P12" i="38" s="1"/>
  <c r="F17" i="27"/>
  <c r="P18" i="38" s="1"/>
  <c r="E42" i="27"/>
  <c r="E43" i="27" s="1"/>
  <c r="E22" i="27" s="1"/>
  <c r="N23" i="38" s="1"/>
  <c r="E20" i="27"/>
  <c r="N21" i="38" s="1"/>
  <c r="F15" i="27"/>
  <c r="P16" i="38" s="1"/>
  <c r="F8" i="27"/>
  <c r="P9" i="38" s="1"/>
  <c r="C16" i="27"/>
  <c r="J17" i="38" s="1"/>
  <c r="C12" i="27"/>
  <c r="J13" i="38" s="1"/>
  <c r="C8" i="27"/>
  <c r="J9" i="38" s="1"/>
  <c r="F19" i="27"/>
  <c r="P20" i="38" s="1"/>
  <c r="F10" i="27"/>
  <c r="P11" i="38" s="1"/>
  <c r="F12" i="27"/>
  <c r="P13" i="38" s="1"/>
  <c r="E4" i="3"/>
  <c r="G5" i="29" s="1"/>
  <c r="E5" i="3"/>
  <c r="G6" i="29" s="1"/>
  <c r="E6" i="3"/>
  <c r="G7" i="29" s="1"/>
  <c r="E7" i="3"/>
  <c r="G8" i="29" s="1"/>
  <c r="E8" i="3"/>
  <c r="G9" i="29" s="1"/>
  <c r="E9" i="3"/>
  <c r="G10" i="29" s="1"/>
  <c r="E10" i="3"/>
  <c r="G11" i="29" s="1"/>
  <c r="E11" i="3"/>
  <c r="G12" i="29" s="1"/>
  <c r="E12" i="3"/>
  <c r="G13" i="29" s="1"/>
  <c r="E13" i="3"/>
  <c r="G14" i="29" s="1"/>
  <c r="E14" i="3"/>
  <c r="G15" i="29" s="1"/>
  <c r="E15" i="3"/>
  <c r="G16" i="29" s="1"/>
  <c r="D4" i="3"/>
  <c r="D5" i="3"/>
  <c r="D6" i="3"/>
  <c r="D7" i="3"/>
  <c r="D8" i="3"/>
  <c r="D9" i="3"/>
  <c r="D10" i="3"/>
  <c r="D11" i="3"/>
  <c r="D12" i="3"/>
  <c r="D13" i="3"/>
  <c r="D14" i="3"/>
  <c r="D15" i="3"/>
  <c r="H4" i="3"/>
  <c r="H5" i="29" s="1"/>
  <c r="H5" i="3"/>
  <c r="H6" i="29" s="1"/>
  <c r="H6" i="3"/>
  <c r="H7" i="29" s="1"/>
  <c r="H7" i="3"/>
  <c r="H8" i="29" s="1"/>
  <c r="H8" i="3"/>
  <c r="H9" i="29" s="1"/>
  <c r="H9" i="3"/>
  <c r="H10" i="29" s="1"/>
  <c r="H10" i="3"/>
  <c r="H11" i="29" s="1"/>
  <c r="H11" i="3"/>
  <c r="H12" i="29" s="1"/>
  <c r="H12" i="3"/>
  <c r="H13" i="29" s="1"/>
  <c r="H13" i="3"/>
  <c r="H14" i="29" s="1"/>
  <c r="H14" i="3"/>
  <c r="H15" i="29" s="1"/>
  <c r="H15" i="3"/>
  <c r="H16" i="29" s="1"/>
  <c r="H3" i="3"/>
  <c r="H4" i="29" s="1"/>
  <c r="E3" i="3"/>
  <c r="G4" i="29" s="1"/>
  <c r="E50" i="8"/>
  <c r="F67" i="8" s="1"/>
  <c r="E51" i="8"/>
  <c r="F68" i="8" s="1"/>
  <c r="E21" i="8"/>
  <c r="C67" i="8" s="1"/>
  <c r="E22" i="8"/>
  <c r="C68" i="8" s="1"/>
  <c r="E32" i="8"/>
  <c r="D68" i="8" s="1"/>
  <c r="E31" i="8"/>
  <c r="D67" i="8" s="1"/>
  <c r="E21" i="27" l="1"/>
  <c r="N22" i="38" s="1"/>
  <c r="E60" i="8"/>
  <c r="G68" i="8" s="1"/>
  <c r="E59" i="8"/>
  <c r="G67" i="8" s="1"/>
  <c r="J9" i="36"/>
  <c r="J10" i="36"/>
  <c r="L11" i="36"/>
  <c r="L13" i="36"/>
  <c r="J13" i="36" s="1"/>
  <c r="C25" i="36"/>
  <c r="L23" i="36"/>
  <c r="J23" i="36" s="1"/>
  <c r="L22" i="36"/>
  <c r="J22" i="36" s="1"/>
  <c r="L21" i="36"/>
  <c r="L20" i="36"/>
  <c r="J20" i="36" s="1"/>
  <c r="L19" i="36"/>
  <c r="J19" i="36" s="1"/>
  <c r="L18" i="36"/>
  <c r="J18" i="36" s="1"/>
  <c r="L17" i="36"/>
  <c r="L16" i="36"/>
  <c r="J16" i="36" s="1"/>
  <c r="L15" i="36"/>
  <c r="L14" i="36"/>
  <c r="J14" i="36" s="1"/>
  <c r="L12" i="36"/>
  <c r="S9" i="13"/>
  <c r="S10" i="13"/>
  <c r="S11" i="13"/>
  <c r="S12" i="13"/>
  <c r="S13" i="13"/>
  <c r="S14" i="13"/>
  <c r="S15" i="13"/>
  <c r="S16" i="13"/>
  <c r="S17" i="13"/>
  <c r="S18" i="13"/>
  <c r="S19" i="13"/>
  <c r="S20" i="13"/>
  <c r="F6" i="13"/>
  <c r="F7" i="13"/>
  <c r="F8" i="13"/>
  <c r="F9" i="13"/>
  <c r="F10" i="13"/>
  <c r="F11" i="13"/>
  <c r="F12" i="13"/>
  <c r="F13" i="13"/>
  <c r="F14" i="13"/>
  <c r="F15" i="13"/>
  <c r="F16" i="13"/>
  <c r="F17" i="13"/>
  <c r="H18" i="13"/>
  <c r="F5" i="13"/>
  <c r="C7" i="13"/>
  <c r="C8" i="13"/>
  <c r="C9" i="13"/>
  <c r="C10" i="13"/>
  <c r="C11" i="13"/>
  <c r="C12" i="13"/>
  <c r="C13" i="13"/>
  <c r="C14" i="13"/>
  <c r="C15" i="13"/>
  <c r="C16" i="13"/>
  <c r="C17" i="13"/>
  <c r="C18" i="13"/>
  <c r="C19" i="13"/>
  <c r="B50" i="8" s="1"/>
  <c r="C20" i="13"/>
  <c r="B51" i="8" s="1"/>
  <c r="C6" i="13"/>
  <c r="E40" i="8"/>
  <c r="E67" i="8" s="1"/>
  <c r="E41" i="8"/>
  <c r="E68" i="8" s="1"/>
  <c r="C29" i="35"/>
  <c r="G21" i="35"/>
  <c r="G22" i="35"/>
  <c r="C14" i="35"/>
  <c r="C16" i="35"/>
  <c r="C17" i="35"/>
  <c r="C18" i="35"/>
  <c r="C21" i="35"/>
  <c r="C22" i="35"/>
  <c r="C23" i="35"/>
  <c r="C24" i="35"/>
  <c r="C25" i="35"/>
  <c r="C26" i="35"/>
  <c r="B40" i="8" s="1"/>
  <c r="C27" i="35"/>
  <c r="B41" i="8" s="1"/>
  <c r="C13" i="35"/>
  <c r="G23" i="35" l="1"/>
  <c r="G26" i="35"/>
  <c r="G25" i="35"/>
  <c r="G24" i="35"/>
  <c r="Q18" i="29"/>
  <c r="F25" i="36"/>
  <c r="P38" i="27"/>
  <c r="AB43" i="38"/>
  <c r="AD43" i="38" s="1"/>
  <c r="M12" i="36"/>
  <c r="M11" i="36"/>
  <c r="M17" i="36"/>
  <c r="M21" i="36"/>
  <c r="M14" i="36"/>
  <c r="J21" i="36"/>
  <c r="J17" i="36"/>
  <c r="J12" i="36"/>
  <c r="M15" i="36"/>
  <c r="M23" i="36"/>
  <c r="M10" i="36"/>
  <c r="J15" i="36"/>
  <c r="J11" i="36"/>
  <c r="M18" i="36"/>
  <c r="M9" i="36"/>
  <c r="M16" i="36"/>
  <c r="M20" i="36"/>
  <c r="M19" i="36"/>
  <c r="M22" i="36"/>
  <c r="M13" i="36"/>
  <c r="E20" i="9"/>
  <c r="L18" i="29" s="1"/>
  <c r="F26" i="36" l="1"/>
  <c r="U22" i="13"/>
  <c r="I6" i="9"/>
  <c r="I7" i="9"/>
  <c r="E11" i="8"/>
  <c r="B67" i="8" s="1"/>
  <c r="H67" i="8" s="1"/>
  <c r="E12" i="8"/>
  <c r="B68" i="8" s="1"/>
  <c r="H68" i="8" s="1"/>
  <c r="U23" i="13" l="1"/>
  <c r="H18" i="3"/>
  <c r="H19" i="29" s="1"/>
  <c r="G26" i="36"/>
  <c r="L43" i="27"/>
  <c r="K43" i="27" s="1"/>
  <c r="L26" i="36"/>
  <c r="J26" i="36" s="1"/>
  <c r="E63" i="8"/>
  <c r="G71" i="8" s="1"/>
  <c r="Q18" i="7"/>
  <c r="E17" i="7"/>
  <c r="G7" i="7"/>
  <c r="G8" i="7"/>
  <c r="G9" i="7"/>
  <c r="G10" i="7"/>
  <c r="G12" i="7"/>
  <c r="G13" i="7"/>
  <c r="G14" i="7"/>
  <c r="G15" i="7"/>
  <c r="G16" i="7"/>
  <c r="G17" i="7"/>
  <c r="G18" i="7"/>
  <c r="G6" i="7"/>
  <c r="J7" i="7"/>
  <c r="J8" i="7"/>
  <c r="J9" i="7"/>
  <c r="J10" i="7"/>
  <c r="J11" i="7"/>
  <c r="E11" i="7" s="1"/>
  <c r="J12" i="7"/>
  <c r="J13" i="7"/>
  <c r="J14" i="7"/>
  <c r="J15" i="7"/>
  <c r="J6" i="7"/>
  <c r="H33" i="38" l="1"/>
  <c r="L33" i="38" s="1"/>
  <c r="B28" i="27"/>
  <c r="H34" i="38"/>
  <c r="L34" i="38" s="1"/>
  <c r="B29" i="27"/>
  <c r="H8" i="7"/>
  <c r="H35" i="38"/>
  <c r="L35" i="38" s="1"/>
  <c r="B30" i="27"/>
  <c r="H36" i="38"/>
  <c r="L36" i="38" s="1"/>
  <c r="B31" i="27"/>
  <c r="H12" i="7"/>
  <c r="H39" i="38"/>
  <c r="L39" i="38" s="1"/>
  <c r="B34" i="27"/>
  <c r="H42" i="38"/>
  <c r="L42" i="38" s="1"/>
  <c r="B37" i="27"/>
  <c r="H38" i="38"/>
  <c r="L38" i="38" s="1"/>
  <c r="B33" i="27"/>
  <c r="H45" i="38"/>
  <c r="L45" i="38" s="1"/>
  <c r="B40" i="27"/>
  <c r="H37" i="38"/>
  <c r="L37" i="38" s="1"/>
  <c r="B32" i="27"/>
  <c r="H44" i="38"/>
  <c r="L44" i="38" s="1"/>
  <c r="B39" i="27"/>
  <c r="H40" i="38"/>
  <c r="L40" i="38" s="1"/>
  <c r="B35" i="27"/>
  <c r="H16" i="7"/>
  <c r="H43" i="38"/>
  <c r="L43" i="38" s="1"/>
  <c r="B43" i="38" s="1"/>
  <c r="B38" i="27"/>
  <c r="H41" i="38"/>
  <c r="L41" i="38" s="1"/>
  <c r="B36" i="27"/>
  <c r="H15" i="7"/>
  <c r="H11" i="7"/>
  <c r="H7" i="7"/>
  <c r="H17" i="7"/>
  <c r="H13" i="7"/>
  <c r="H9" i="7"/>
  <c r="H18" i="7"/>
  <c r="K16" i="29" s="1"/>
  <c r="H14" i="7"/>
  <c r="H10" i="7"/>
  <c r="F17" i="7"/>
  <c r="C11" i="8" s="1"/>
  <c r="C28" i="30"/>
  <c r="D28" i="30"/>
  <c r="C5" i="36" s="1"/>
  <c r="E28" i="30"/>
  <c r="F28" i="30"/>
  <c r="G28" i="30"/>
  <c r="H28" i="30"/>
  <c r="I28" i="30"/>
  <c r="J28" i="30"/>
  <c r="K28" i="30"/>
  <c r="L28" i="30"/>
  <c r="M28" i="30"/>
  <c r="N28" i="30"/>
  <c r="O28" i="30"/>
  <c r="P28" i="30"/>
  <c r="Q28" i="30"/>
  <c r="C29" i="30"/>
  <c r="D29" i="30"/>
  <c r="C6" i="36" s="1"/>
  <c r="E29" i="30"/>
  <c r="F29" i="30"/>
  <c r="G29" i="30"/>
  <c r="H29" i="30"/>
  <c r="I29" i="30"/>
  <c r="J29" i="30"/>
  <c r="K29" i="30"/>
  <c r="L29" i="30"/>
  <c r="M29" i="30"/>
  <c r="N29" i="30"/>
  <c r="O29" i="30"/>
  <c r="P29" i="30"/>
  <c r="Q29" i="30"/>
  <c r="C30" i="30"/>
  <c r="D30" i="30"/>
  <c r="C7" i="36" s="1"/>
  <c r="E30" i="30"/>
  <c r="F30" i="30"/>
  <c r="G30" i="30"/>
  <c r="H30" i="30"/>
  <c r="I30" i="30"/>
  <c r="J30" i="30"/>
  <c r="K30" i="30"/>
  <c r="L30" i="30"/>
  <c r="M30" i="30"/>
  <c r="N30" i="30"/>
  <c r="O30" i="30"/>
  <c r="P30" i="30"/>
  <c r="Q30" i="30"/>
  <c r="C31" i="30"/>
  <c r="D31" i="30"/>
  <c r="C8" i="36" s="1"/>
  <c r="E31" i="30"/>
  <c r="F31" i="30"/>
  <c r="G31" i="30"/>
  <c r="H31" i="30"/>
  <c r="I31" i="30"/>
  <c r="J31" i="30"/>
  <c r="K31" i="30"/>
  <c r="L31" i="30"/>
  <c r="M31" i="30"/>
  <c r="N31" i="30"/>
  <c r="O31" i="30"/>
  <c r="P31" i="30"/>
  <c r="Q31" i="30"/>
  <c r="C32" i="30"/>
  <c r="D32" i="30"/>
  <c r="C9" i="36" s="1"/>
  <c r="D9" i="36" s="1"/>
  <c r="E32" i="30"/>
  <c r="F32" i="30"/>
  <c r="G32" i="30"/>
  <c r="H32" i="30"/>
  <c r="I32" i="30"/>
  <c r="J32" i="30"/>
  <c r="K32" i="30"/>
  <c r="L32" i="30"/>
  <c r="M32" i="30"/>
  <c r="N32" i="30"/>
  <c r="O32" i="30"/>
  <c r="P32" i="30"/>
  <c r="Q32" i="30"/>
  <c r="C33" i="30"/>
  <c r="D33" i="30"/>
  <c r="C10" i="36" s="1"/>
  <c r="D10" i="36" s="1"/>
  <c r="E33" i="30"/>
  <c r="F33" i="30"/>
  <c r="G33" i="30"/>
  <c r="H33" i="30"/>
  <c r="I33" i="30"/>
  <c r="J33" i="30"/>
  <c r="K33" i="30"/>
  <c r="L33" i="30"/>
  <c r="M33" i="30"/>
  <c r="N33" i="30"/>
  <c r="O33" i="30"/>
  <c r="P33" i="30"/>
  <c r="Q33" i="30"/>
  <c r="C34" i="30"/>
  <c r="D34" i="30"/>
  <c r="C11" i="36" s="1"/>
  <c r="D11" i="36" s="1"/>
  <c r="E34" i="30"/>
  <c r="F6" i="9"/>
  <c r="F34" i="30"/>
  <c r="G34" i="30"/>
  <c r="H34" i="30"/>
  <c r="I34" i="30"/>
  <c r="J34" i="30"/>
  <c r="K34" i="30"/>
  <c r="L34" i="30"/>
  <c r="M34" i="30"/>
  <c r="N34" i="30"/>
  <c r="O34" i="30"/>
  <c r="P34" i="30"/>
  <c r="Q34" i="30"/>
  <c r="C35" i="30"/>
  <c r="D35" i="30"/>
  <c r="C12" i="36" s="1"/>
  <c r="E35" i="30"/>
  <c r="L5" i="29"/>
  <c r="F35" i="30"/>
  <c r="G35" i="30"/>
  <c r="H35" i="30"/>
  <c r="P5" i="29" s="1"/>
  <c r="I35" i="30"/>
  <c r="J35" i="30"/>
  <c r="K35" i="30"/>
  <c r="L35" i="30"/>
  <c r="M35" i="30"/>
  <c r="N35" i="30"/>
  <c r="O35" i="30"/>
  <c r="P35" i="30"/>
  <c r="Q35" i="30"/>
  <c r="C36" i="30"/>
  <c r="D36" i="30"/>
  <c r="C13" i="36" s="1"/>
  <c r="E36" i="30"/>
  <c r="L6" i="29"/>
  <c r="F36" i="30"/>
  <c r="G36" i="30"/>
  <c r="H36" i="30"/>
  <c r="P6" i="29" s="1"/>
  <c r="I36" i="30"/>
  <c r="J36" i="30"/>
  <c r="K36" i="30"/>
  <c r="L36" i="30"/>
  <c r="M36" i="30"/>
  <c r="N36" i="30"/>
  <c r="O36" i="30"/>
  <c r="P36" i="30"/>
  <c r="Q36" i="30"/>
  <c r="C37" i="30"/>
  <c r="D37" i="30"/>
  <c r="C14" i="36" s="1"/>
  <c r="E37" i="30"/>
  <c r="L7" i="29"/>
  <c r="F37" i="30"/>
  <c r="G37" i="30"/>
  <c r="H37" i="30"/>
  <c r="P7" i="29" s="1"/>
  <c r="I37" i="30"/>
  <c r="J37" i="30"/>
  <c r="K37" i="30"/>
  <c r="L37" i="30"/>
  <c r="M37" i="30"/>
  <c r="N37" i="30"/>
  <c r="O37" i="30"/>
  <c r="P37" i="30"/>
  <c r="Q37" i="30"/>
  <c r="C38" i="30"/>
  <c r="D38" i="30"/>
  <c r="C15" i="36" s="1"/>
  <c r="E38" i="30"/>
  <c r="L8" i="29"/>
  <c r="F38" i="30"/>
  <c r="G38" i="30"/>
  <c r="H38" i="30"/>
  <c r="P8" i="29" s="1"/>
  <c r="I38" i="30"/>
  <c r="J38" i="30"/>
  <c r="K38" i="30"/>
  <c r="L38" i="30"/>
  <c r="M38" i="30"/>
  <c r="N38" i="30"/>
  <c r="O38" i="30"/>
  <c r="P38" i="30"/>
  <c r="Q38" i="30"/>
  <c r="C39" i="30"/>
  <c r="D39" i="30"/>
  <c r="C16" i="36" s="1"/>
  <c r="E39" i="30"/>
  <c r="L9" i="29"/>
  <c r="F39" i="30"/>
  <c r="G39" i="30"/>
  <c r="H39" i="30"/>
  <c r="P9" i="29" s="1"/>
  <c r="I39" i="30"/>
  <c r="J39" i="30"/>
  <c r="K39" i="30"/>
  <c r="L39" i="30"/>
  <c r="M39" i="30"/>
  <c r="N39" i="30"/>
  <c r="O39" i="30"/>
  <c r="P39" i="30"/>
  <c r="Q39" i="30"/>
  <c r="C40" i="30"/>
  <c r="D40" i="30"/>
  <c r="C17" i="36" s="1"/>
  <c r="E40" i="30"/>
  <c r="L10" i="29"/>
  <c r="F40" i="30"/>
  <c r="G40" i="30"/>
  <c r="H40" i="30"/>
  <c r="P10" i="29" s="1"/>
  <c r="I40" i="30"/>
  <c r="J40" i="30"/>
  <c r="K40" i="30"/>
  <c r="L40" i="30"/>
  <c r="M40" i="30"/>
  <c r="N40" i="30"/>
  <c r="O40" i="30"/>
  <c r="P40" i="30"/>
  <c r="Q40" i="30"/>
  <c r="C41" i="30"/>
  <c r="D41" i="30"/>
  <c r="C18" i="36" s="1"/>
  <c r="E41" i="30"/>
  <c r="L11" i="29"/>
  <c r="F41" i="30"/>
  <c r="G41" i="30"/>
  <c r="H41" i="30"/>
  <c r="P11" i="29" s="1"/>
  <c r="I41" i="30"/>
  <c r="J41" i="30"/>
  <c r="K41" i="30"/>
  <c r="L41" i="30"/>
  <c r="M41" i="30"/>
  <c r="N41" i="30"/>
  <c r="O41" i="30"/>
  <c r="P41" i="30"/>
  <c r="Q41" i="30"/>
  <c r="C42" i="30"/>
  <c r="D42" i="30"/>
  <c r="C19" i="36" s="1"/>
  <c r="E42" i="30"/>
  <c r="L12" i="29"/>
  <c r="F42" i="30"/>
  <c r="G42" i="30"/>
  <c r="H42" i="30"/>
  <c r="P12" i="29" s="1"/>
  <c r="I42" i="30"/>
  <c r="J42" i="30"/>
  <c r="K42" i="30"/>
  <c r="L42" i="30"/>
  <c r="M42" i="30"/>
  <c r="N42" i="30"/>
  <c r="O42" i="30"/>
  <c r="P42" i="30"/>
  <c r="Q42" i="30"/>
  <c r="C43" i="30"/>
  <c r="D43" i="30"/>
  <c r="C20" i="36" s="1"/>
  <c r="E43" i="30"/>
  <c r="L13" i="29"/>
  <c r="F43" i="30"/>
  <c r="G43" i="30"/>
  <c r="H43" i="30"/>
  <c r="P13" i="29" s="1"/>
  <c r="I43" i="30"/>
  <c r="J43" i="30"/>
  <c r="K43" i="30"/>
  <c r="L43" i="30"/>
  <c r="M43" i="30"/>
  <c r="N43" i="30"/>
  <c r="O43" i="30"/>
  <c r="P43" i="30"/>
  <c r="Q43" i="30"/>
  <c r="C44" i="30"/>
  <c r="D44" i="30"/>
  <c r="C21" i="36" s="1"/>
  <c r="E44" i="30"/>
  <c r="L14" i="29"/>
  <c r="F44" i="30"/>
  <c r="G44" i="30"/>
  <c r="H44" i="30"/>
  <c r="P14" i="29" s="1"/>
  <c r="I44" i="30"/>
  <c r="J44" i="30"/>
  <c r="K44" i="30"/>
  <c r="L44" i="30"/>
  <c r="M44" i="30"/>
  <c r="N44" i="30"/>
  <c r="O44" i="30"/>
  <c r="P44" i="30"/>
  <c r="Q44" i="30"/>
  <c r="C45" i="30"/>
  <c r="D45" i="30"/>
  <c r="C22" i="36" s="1"/>
  <c r="E45" i="30"/>
  <c r="F45" i="30"/>
  <c r="G45" i="30"/>
  <c r="H45" i="30"/>
  <c r="P15" i="29" s="1"/>
  <c r="I45" i="30"/>
  <c r="J45" i="30"/>
  <c r="K45" i="30"/>
  <c r="L45" i="30"/>
  <c r="M45" i="30"/>
  <c r="N45" i="30"/>
  <c r="O45" i="30"/>
  <c r="P45" i="30"/>
  <c r="Q45" i="30"/>
  <c r="C46" i="30"/>
  <c r="D46" i="30"/>
  <c r="C23" i="36" s="1"/>
  <c r="E46" i="30"/>
  <c r="F46" i="30"/>
  <c r="G46" i="30"/>
  <c r="H46" i="30"/>
  <c r="P16" i="29" s="1"/>
  <c r="I46" i="30"/>
  <c r="J46" i="30"/>
  <c r="K46" i="30"/>
  <c r="L46" i="30"/>
  <c r="M46" i="30"/>
  <c r="N46" i="30"/>
  <c r="O46" i="30"/>
  <c r="P46" i="30"/>
  <c r="Q46" i="30"/>
  <c r="B29" i="30"/>
  <c r="B30" i="30"/>
  <c r="B31" i="30"/>
  <c r="B32" i="30"/>
  <c r="B33" i="30"/>
  <c r="B34" i="30"/>
  <c r="B35" i="30"/>
  <c r="N5" i="29" s="1"/>
  <c r="O5" i="29" s="1"/>
  <c r="B36" i="30"/>
  <c r="N6" i="29" s="1"/>
  <c r="O6" i="29" s="1"/>
  <c r="B37" i="30"/>
  <c r="N7" i="29" s="1"/>
  <c r="O7" i="29" s="1"/>
  <c r="B38" i="30"/>
  <c r="N8" i="29" s="1"/>
  <c r="O8" i="29" s="1"/>
  <c r="B39" i="30"/>
  <c r="N9" i="29" s="1"/>
  <c r="O9" i="29" s="1"/>
  <c r="B40" i="30"/>
  <c r="N10" i="29" s="1"/>
  <c r="O10" i="29" s="1"/>
  <c r="B41" i="30"/>
  <c r="N11" i="29" s="1"/>
  <c r="O11" i="29" s="1"/>
  <c r="B42" i="30"/>
  <c r="N12" i="29" s="1"/>
  <c r="O12" i="29" s="1"/>
  <c r="B43" i="30"/>
  <c r="N13" i="29" s="1"/>
  <c r="O13" i="29" s="1"/>
  <c r="B44" i="30"/>
  <c r="N14" i="29" s="1"/>
  <c r="O14" i="29" s="1"/>
  <c r="B45" i="30"/>
  <c r="N15" i="29" s="1"/>
  <c r="O15" i="29" s="1"/>
  <c r="B46" i="30"/>
  <c r="N16" i="29" s="1"/>
  <c r="O16" i="29" s="1"/>
  <c r="B28" i="30"/>
  <c r="D20" i="36" l="1"/>
  <c r="Q13" i="29"/>
  <c r="D18" i="36"/>
  <c r="Q11" i="29"/>
  <c r="D12" i="36"/>
  <c r="Q5" i="29"/>
  <c r="D22" i="36"/>
  <c r="C59" i="8" s="1"/>
  <c r="Q15" i="29"/>
  <c r="B59" i="8"/>
  <c r="D16" i="36"/>
  <c r="Q9" i="29"/>
  <c r="D14" i="36"/>
  <c r="Q7" i="29"/>
  <c r="D23" i="36"/>
  <c r="C60" i="8" s="1"/>
  <c r="Q16" i="29"/>
  <c r="B60" i="8"/>
  <c r="D21" i="36"/>
  <c r="Q14" i="29"/>
  <c r="D19" i="36"/>
  <c r="Q12" i="29"/>
  <c r="D17" i="36"/>
  <c r="Q10" i="29"/>
  <c r="D15" i="36"/>
  <c r="Q8" i="29"/>
  <c r="D13" i="36"/>
  <c r="Q6" i="29"/>
  <c r="D28" i="27"/>
  <c r="D29" i="27"/>
  <c r="B19" i="27"/>
  <c r="H20" i="38" s="1"/>
  <c r="L16" i="29"/>
  <c r="B22" i="8"/>
  <c r="L15" i="29"/>
  <c r="B21" i="8"/>
  <c r="D30" i="27"/>
  <c r="B9" i="27"/>
  <c r="H10" i="38" s="1"/>
  <c r="B10" i="27"/>
  <c r="H11" i="38" s="1"/>
  <c r="D31" i="27"/>
  <c r="B15" i="27"/>
  <c r="H16" i="38" s="1"/>
  <c r="D36" i="27"/>
  <c r="D35" i="27"/>
  <c r="B14" i="27"/>
  <c r="H15" i="38" s="1"/>
  <c r="D32" i="27"/>
  <c r="B11" i="27"/>
  <c r="H12" i="38" s="1"/>
  <c r="B12" i="27"/>
  <c r="H13" i="38" s="1"/>
  <c r="D33" i="27"/>
  <c r="B13" i="27"/>
  <c r="H14" i="38" s="1"/>
  <c r="D34" i="27"/>
  <c r="B17" i="27"/>
  <c r="H18" i="38" s="1"/>
  <c r="D38" i="27"/>
  <c r="K81" i="38"/>
  <c r="L81" i="38"/>
  <c r="J81" i="38"/>
  <c r="B18" i="27"/>
  <c r="H19" i="38" s="1"/>
  <c r="D39" i="27"/>
  <c r="D40" i="27"/>
  <c r="B16" i="27"/>
  <c r="H17" i="38" s="1"/>
  <c r="D37" i="27"/>
  <c r="D16" i="29"/>
  <c r="AB15" i="29"/>
  <c r="D15" i="29"/>
  <c r="AB14" i="29"/>
  <c r="D14" i="29"/>
  <c r="AB13" i="29"/>
  <c r="D13" i="29"/>
  <c r="AB12" i="29"/>
  <c r="D12" i="29"/>
  <c r="AB11" i="29"/>
  <c r="D11" i="29"/>
  <c r="AB10" i="29"/>
  <c r="D10" i="29"/>
  <c r="AB9" i="29"/>
  <c r="D9" i="29"/>
  <c r="AB8" i="29"/>
  <c r="D8" i="29"/>
  <c r="AB7" i="29"/>
  <c r="D7" i="29"/>
  <c r="D6" i="29"/>
  <c r="AB5" i="29"/>
  <c r="D5" i="29"/>
  <c r="D4" i="29"/>
  <c r="B8" i="27"/>
  <c r="H9" i="38" s="1"/>
  <c r="O40" i="27"/>
  <c r="O39" i="27"/>
  <c r="O38" i="27"/>
  <c r="O37" i="27"/>
  <c r="O36" i="27"/>
  <c r="O35" i="27"/>
  <c r="O34" i="27"/>
  <c r="O33" i="27"/>
  <c r="O32" i="27"/>
  <c r="O31" i="27"/>
  <c r="O30" i="27"/>
  <c r="O29" i="27"/>
  <c r="O8" i="27" s="1"/>
  <c r="AH9" i="38" s="1"/>
  <c r="D12" i="27" l="1"/>
  <c r="L13" i="38" s="1"/>
  <c r="D9" i="27"/>
  <c r="L10" i="38" s="1"/>
  <c r="D8" i="27"/>
  <c r="L9" i="38" s="1"/>
  <c r="D17" i="27"/>
  <c r="L18" i="38" s="1"/>
  <c r="D10" i="27"/>
  <c r="L11" i="38" s="1"/>
  <c r="D19" i="27"/>
  <c r="D11" i="27"/>
  <c r="L12" i="38" s="1"/>
  <c r="D14" i="27"/>
  <c r="L15" i="38" s="1"/>
  <c r="D15" i="27"/>
  <c r="L16" i="38" s="1"/>
  <c r="L20" i="38"/>
  <c r="D13" i="27"/>
  <c r="L14" i="38" s="1"/>
  <c r="D16" i="27"/>
  <c r="L17" i="38" s="1"/>
  <c r="D18" i="27"/>
  <c r="L19" i="38" s="1"/>
  <c r="I81" i="38" s="1"/>
  <c r="O13" i="27"/>
  <c r="AH14" i="38" s="1"/>
  <c r="O17" i="27"/>
  <c r="AH18" i="38" s="1"/>
  <c r="O9" i="27"/>
  <c r="AH10" i="38" s="1"/>
  <c r="O10" i="27"/>
  <c r="AH11" i="38" s="1"/>
  <c r="O14" i="27"/>
  <c r="AH15" i="38" s="1"/>
  <c r="O18" i="27"/>
  <c r="AH19" i="38" s="1"/>
  <c r="O11" i="27"/>
  <c r="AH12" i="38" s="1"/>
  <c r="O15" i="27"/>
  <c r="AH16" i="38" s="1"/>
  <c r="O19" i="27"/>
  <c r="AH20" i="38" s="1"/>
  <c r="O12" i="27"/>
  <c r="AH13" i="38" s="1"/>
  <c r="O16" i="27"/>
  <c r="AH17" i="38" s="1"/>
  <c r="Q38" i="27"/>
  <c r="R38" i="27" l="1"/>
  <c r="B57" i="27" l="1"/>
  <c r="C57" i="27"/>
  <c r="D57" i="27"/>
  <c r="E57" i="27"/>
  <c r="C19" i="10" l="1"/>
  <c r="N9" i="13"/>
  <c r="N10" i="13"/>
  <c r="O10" i="13" s="1"/>
  <c r="Q8" i="7"/>
  <c r="Q9" i="7"/>
  <c r="Q10" i="7"/>
  <c r="N11" i="13"/>
  <c r="O11" i="13" s="1"/>
  <c r="D15" i="7"/>
  <c r="O9" i="13" l="1"/>
  <c r="D8" i="7" l="1"/>
  <c r="J4" i="3" l="1"/>
  <c r="A4" i="3"/>
  <c r="A5" i="3" s="1"/>
  <c r="J3" i="3"/>
  <c r="E6" i="7" l="1"/>
  <c r="A6" i="3"/>
  <c r="J5" i="3"/>
  <c r="H6" i="13"/>
  <c r="H7" i="13"/>
  <c r="G4" i="3"/>
  <c r="E7" i="13" l="1"/>
  <c r="A7" i="3"/>
  <c r="J6" i="3"/>
  <c r="E6" i="13"/>
  <c r="H8" i="13"/>
  <c r="G5" i="3"/>
  <c r="P28" i="27" l="1"/>
  <c r="W8" i="13"/>
  <c r="AB33" i="38"/>
  <c r="AD33" i="38" s="1"/>
  <c r="B33" i="38" s="1"/>
  <c r="E4" i="29"/>
  <c r="G3" i="3"/>
  <c r="J7" i="3"/>
  <c r="A8" i="3"/>
  <c r="G6" i="3"/>
  <c r="C22" i="13"/>
  <c r="N22" i="13" s="1"/>
  <c r="N23" i="13" s="1"/>
  <c r="O23" i="13" s="1"/>
  <c r="E22" i="13"/>
  <c r="D22" i="13" s="1"/>
  <c r="N20" i="13"/>
  <c r="O20" i="13" s="1"/>
  <c r="N19" i="13"/>
  <c r="O19" i="13" s="1"/>
  <c r="N18" i="13"/>
  <c r="O18" i="13" s="1"/>
  <c r="N17" i="13"/>
  <c r="O17" i="13" s="1"/>
  <c r="N16" i="13"/>
  <c r="O16" i="13" s="1"/>
  <c r="N15" i="13"/>
  <c r="O15" i="13" s="1"/>
  <c r="N14" i="13"/>
  <c r="O14" i="13" s="1"/>
  <c r="N13" i="13"/>
  <c r="O13" i="13" s="1"/>
  <c r="N12" i="13"/>
  <c r="O12" i="13" s="1"/>
  <c r="E8" i="13"/>
  <c r="J71" i="38" l="1"/>
  <c r="L71" i="38"/>
  <c r="K71" i="38"/>
  <c r="M71" i="38"/>
  <c r="I71" i="38"/>
  <c r="Q28" i="27"/>
  <c r="B22" i="13"/>
  <c r="M18" i="29"/>
  <c r="A9" i="3"/>
  <c r="J8" i="3"/>
  <c r="E13" i="13"/>
  <c r="M9" i="29" s="1"/>
  <c r="E17" i="13"/>
  <c r="M13" i="29" s="1"/>
  <c r="E10" i="13"/>
  <c r="M6" i="29" s="1"/>
  <c r="E12" i="13"/>
  <c r="M8" i="29" s="1"/>
  <c r="E14" i="13"/>
  <c r="M10" i="29" s="1"/>
  <c r="E16" i="13"/>
  <c r="M12" i="29" s="1"/>
  <c r="E18" i="13"/>
  <c r="M14" i="29" s="1"/>
  <c r="E20" i="13"/>
  <c r="G7" i="3"/>
  <c r="E9" i="13"/>
  <c r="M5" i="29" s="1"/>
  <c r="E11" i="13"/>
  <c r="M7" i="29" s="1"/>
  <c r="E15" i="13"/>
  <c r="M11" i="29" s="1"/>
  <c r="E19" i="13"/>
  <c r="R28" i="27" l="1"/>
  <c r="N42" i="27"/>
  <c r="B23" i="13"/>
  <c r="N43" i="27" s="1"/>
  <c r="M16" i="29"/>
  <c r="C51" i="8"/>
  <c r="M15" i="29"/>
  <c r="C50" i="8"/>
  <c r="A10" i="3"/>
  <c r="J9" i="3"/>
  <c r="G8" i="3"/>
  <c r="E47" i="27" l="1"/>
  <c r="D47" i="27"/>
  <c r="B47" i="27"/>
  <c r="C47" i="27"/>
  <c r="F47" i="27"/>
  <c r="N22" i="27"/>
  <c r="AF23" i="38" s="1"/>
  <c r="A11" i="3"/>
  <c r="J10" i="3"/>
  <c r="G9" i="3"/>
  <c r="A12" i="3" l="1"/>
  <c r="J11" i="3"/>
  <c r="G10" i="3"/>
  <c r="A13" i="3" l="1"/>
  <c r="J12" i="3"/>
  <c r="G11" i="3"/>
  <c r="P29" i="27" l="1"/>
  <c r="AB34" i="38"/>
  <c r="AD34" i="38" s="1"/>
  <c r="B34" i="38" s="1"/>
  <c r="Q29" i="27"/>
  <c r="E5" i="29"/>
  <c r="A14" i="3"/>
  <c r="J13" i="3"/>
  <c r="H10" i="13"/>
  <c r="K72" i="38" l="1"/>
  <c r="M72" i="38"/>
  <c r="L72" i="38"/>
  <c r="J72" i="38"/>
  <c r="I72" i="38"/>
  <c r="P30" i="27"/>
  <c r="AB35" i="38"/>
  <c r="AD35" i="38" s="1"/>
  <c r="B35" i="38" s="1"/>
  <c r="Q8" i="27"/>
  <c r="AL9" i="38" s="1"/>
  <c r="N71" i="38" s="1"/>
  <c r="P8" i="27"/>
  <c r="AJ9" i="38" s="1"/>
  <c r="Q30" i="27"/>
  <c r="R29" i="27"/>
  <c r="R8" i="27" s="1"/>
  <c r="E6" i="29"/>
  <c r="I10" i="13"/>
  <c r="A15" i="3"/>
  <c r="J15" i="3" s="1"/>
  <c r="J14" i="3"/>
  <c r="G12" i="3"/>
  <c r="H11" i="13"/>
  <c r="K73" i="38" l="1"/>
  <c r="M73" i="38"/>
  <c r="L73" i="38"/>
  <c r="J73" i="38"/>
  <c r="I73" i="38"/>
  <c r="P9" i="27"/>
  <c r="AJ10" i="38" s="1"/>
  <c r="G47" i="27"/>
  <c r="P31" i="27"/>
  <c r="AB36" i="38"/>
  <c r="AD36" i="38" s="1"/>
  <c r="B36" i="38" s="1"/>
  <c r="Q9" i="27"/>
  <c r="AL10" i="38" s="1"/>
  <c r="N72" i="38" s="1"/>
  <c r="B9" i="38"/>
  <c r="O71" i="38" s="1"/>
  <c r="B7" i="39"/>
  <c r="C48" i="27"/>
  <c r="E48" i="27"/>
  <c r="B48" i="27"/>
  <c r="H47" i="27"/>
  <c r="D48" i="27"/>
  <c r="F48" i="27"/>
  <c r="Q31" i="27"/>
  <c r="G48" i="27"/>
  <c r="R30" i="27"/>
  <c r="R9" i="27" s="1"/>
  <c r="E7" i="29"/>
  <c r="I11" i="13"/>
  <c r="G13" i="3"/>
  <c r="H12" i="13"/>
  <c r="Q10" i="27" l="1"/>
  <c r="AL11" i="38" s="1"/>
  <c r="N73" i="38" s="1"/>
  <c r="P10" i="27"/>
  <c r="AJ11" i="38" s="1"/>
  <c r="P32" i="27"/>
  <c r="AB37" i="38"/>
  <c r="AD37" i="38" s="1"/>
  <c r="B37" i="38" s="1"/>
  <c r="M74" i="38"/>
  <c r="K74" i="38"/>
  <c r="J74" i="38"/>
  <c r="L74" i="38"/>
  <c r="I74" i="38"/>
  <c r="B10" i="38"/>
  <c r="O72" i="38" s="1"/>
  <c r="B8" i="39"/>
  <c r="R31" i="27"/>
  <c r="R10" i="27" s="1"/>
  <c r="G49" i="27"/>
  <c r="D49" i="27"/>
  <c r="B49" i="27"/>
  <c r="C49" i="27"/>
  <c r="E49" i="27"/>
  <c r="F49" i="27"/>
  <c r="H48" i="27"/>
  <c r="E8" i="29"/>
  <c r="I12" i="13"/>
  <c r="G14" i="3"/>
  <c r="H13" i="13"/>
  <c r="P11" i="27" l="1"/>
  <c r="AJ12" i="38" s="1"/>
  <c r="Q32" i="27"/>
  <c r="J75" i="38"/>
  <c r="L75" i="38"/>
  <c r="K75" i="38"/>
  <c r="M75" i="38"/>
  <c r="I75" i="38"/>
  <c r="P33" i="27"/>
  <c r="AB38" i="38"/>
  <c r="AD38" i="38" s="1"/>
  <c r="B38" i="38" s="1"/>
  <c r="B11" i="38"/>
  <c r="O73" i="38" s="1"/>
  <c r="B9" i="39"/>
  <c r="E50" i="27"/>
  <c r="H49" i="27"/>
  <c r="D50" i="27"/>
  <c r="F50" i="27"/>
  <c r="B50" i="27"/>
  <c r="C50" i="27"/>
  <c r="Q33" i="27"/>
  <c r="E9" i="29"/>
  <c r="I13" i="13"/>
  <c r="G15" i="3"/>
  <c r="H14" i="13"/>
  <c r="Q11" i="27" l="1"/>
  <c r="R32" i="27"/>
  <c r="R11" i="27" s="1"/>
  <c r="B12" i="38" s="1"/>
  <c r="O74" i="38" s="1"/>
  <c r="P12" i="27"/>
  <c r="AJ13" i="38" s="1"/>
  <c r="M76" i="38"/>
  <c r="K76" i="38"/>
  <c r="L76" i="38"/>
  <c r="J76" i="38"/>
  <c r="I76" i="38"/>
  <c r="P34" i="27"/>
  <c r="AB39" i="38"/>
  <c r="AD39" i="38" s="1"/>
  <c r="B39" i="38" s="1"/>
  <c r="P40" i="27"/>
  <c r="AB45" i="38"/>
  <c r="AD45" i="38" s="1"/>
  <c r="B45" i="38" s="1"/>
  <c r="R33" i="27"/>
  <c r="Q12" i="27"/>
  <c r="E10" i="29"/>
  <c r="E16" i="29"/>
  <c r="I14" i="13"/>
  <c r="H15" i="13"/>
  <c r="E51" i="27" l="1"/>
  <c r="B51" i="27"/>
  <c r="D51" i="27"/>
  <c r="R12" i="27"/>
  <c r="B11" i="39" s="1"/>
  <c r="B10" i="39"/>
  <c r="H50" i="27"/>
  <c r="C51" i="27"/>
  <c r="F51" i="27"/>
  <c r="Q40" i="27"/>
  <c r="AL12" i="38"/>
  <c r="N74" i="38" s="1"/>
  <c r="G50" i="27"/>
  <c r="P13" i="27"/>
  <c r="AJ14" i="38" s="1"/>
  <c r="Q34" i="27"/>
  <c r="P35" i="27"/>
  <c r="AB40" i="38"/>
  <c r="AD40" i="38" s="1"/>
  <c r="B40" i="38" s="1"/>
  <c r="J77" i="38"/>
  <c r="M77" i="38"/>
  <c r="K77" i="38"/>
  <c r="L77" i="38"/>
  <c r="I77" i="38"/>
  <c r="G51" i="27"/>
  <c r="AL13" i="38"/>
  <c r="N75" i="38" s="1"/>
  <c r="C52" i="27"/>
  <c r="E52" i="27"/>
  <c r="F52" i="27"/>
  <c r="B52" i="27"/>
  <c r="D52" i="27"/>
  <c r="R40" i="27"/>
  <c r="E11" i="29"/>
  <c r="I15" i="13"/>
  <c r="H16" i="13"/>
  <c r="B13" i="38" l="1"/>
  <c r="O75" i="38" s="1"/>
  <c r="H51" i="27"/>
  <c r="P14" i="27"/>
  <c r="AJ15" i="38" s="1"/>
  <c r="Q13" i="27"/>
  <c r="AL14" i="38" s="1"/>
  <c r="N76" i="38" s="1"/>
  <c r="G52" i="27"/>
  <c r="R34" i="27"/>
  <c r="R13" i="27" s="1"/>
  <c r="B14" i="38" s="1"/>
  <c r="O76" i="38" s="1"/>
  <c r="P36" i="27"/>
  <c r="AB41" i="38"/>
  <c r="AD41" i="38" s="1"/>
  <c r="B41" i="38" s="1"/>
  <c r="Q35" i="27"/>
  <c r="M78" i="38"/>
  <c r="K78" i="38"/>
  <c r="J78" i="38"/>
  <c r="L78" i="38"/>
  <c r="I78" i="38"/>
  <c r="Q36" i="27"/>
  <c r="E12" i="29"/>
  <c r="I16" i="13"/>
  <c r="H17" i="13"/>
  <c r="Q15" i="27" l="1"/>
  <c r="AL16" i="38" s="1"/>
  <c r="N78" i="38" s="1"/>
  <c r="P15" i="27"/>
  <c r="AJ16" i="38" s="1"/>
  <c r="Q14" i="27"/>
  <c r="AL15" i="38" s="1"/>
  <c r="N77" i="38" s="1"/>
  <c r="B53" i="27"/>
  <c r="F53" i="27"/>
  <c r="C53" i="27"/>
  <c r="B12" i="39"/>
  <c r="E53" i="27"/>
  <c r="H52" i="27"/>
  <c r="D53" i="27"/>
  <c r="R35" i="27"/>
  <c r="R14" i="27" s="1"/>
  <c r="H53" i="27" s="1"/>
  <c r="K79" i="38"/>
  <c r="L79" i="38"/>
  <c r="M79" i="38"/>
  <c r="J79" i="38"/>
  <c r="I79" i="38"/>
  <c r="P37" i="27"/>
  <c r="AB42" i="38"/>
  <c r="AD42" i="38" s="1"/>
  <c r="B42" i="38" s="1"/>
  <c r="G53" i="27"/>
  <c r="R36" i="27"/>
  <c r="E13" i="29"/>
  <c r="I17" i="13"/>
  <c r="P16" i="27" l="1"/>
  <c r="AJ17" i="38" s="1"/>
  <c r="R15" i="27"/>
  <c r="B14" i="39" s="1"/>
  <c r="P17" i="27"/>
  <c r="AJ18" i="38" s="1"/>
  <c r="B54" i="27"/>
  <c r="D54" i="27"/>
  <c r="E54" i="27"/>
  <c r="B13" i="39"/>
  <c r="G54" i="27"/>
  <c r="F54" i="27"/>
  <c r="Q37" i="27"/>
  <c r="B15" i="38"/>
  <c r="O77" i="38" s="1"/>
  <c r="C54" i="27"/>
  <c r="K80" i="38"/>
  <c r="M80" i="38"/>
  <c r="L80" i="38"/>
  <c r="J80" i="38"/>
  <c r="I80" i="38"/>
  <c r="B16" i="38"/>
  <c r="O78" i="38" s="1"/>
  <c r="R37" i="27"/>
  <c r="F55" i="27"/>
  <c r="C55" i="27"/>
  <c r="B55" i="27"/>
  <c r="E55" i="27"/>
  <c r="D55" i="27"/>
  <c r="E14" i="29"/>
  <c r="I18" i="13"/>
  <c r="H19" i="13"/>
  <c r="H54" i="27" l="1"/>
  <c r="Q16" i="27"/>
  <c r="AL17" i="38" s="1"/>
  <c r="N79" i="38" s="1"/>
  <c r="Q17" i="27"/>
  <c r="AL18" i="38" s="1"/>
  <c r="N80" i="38" s="1"/>
  <c r="P39" i="27"/>
  <c r="Q39" i="27" s="1"/>
  <c r="AB44" i="38"/>
  <c r="AD44" i="38" s="1"/>
  <c r="B44" i="38" s="1"/>
  <c r="I82" i="38" s="1"/>
  <c r="G55" i="27"/>
  <c r="P18" i="27"/>
  <c r="AJ19" i="38" s="1"/>
  <c r="R16" i="27"/>
  <c r="H55" i="27" s="1"/>
  <c r="R17" i="27"/>
  <c r="B16" i="39" s="1"/>
  <c r="D56" i="27"/>
  <c r="C56" i="27"/>
  <c r="B56" i="27"/>
  <c r="E56" i="27"/>
  <c r="F56" i="27"/>
  <c r="G56" i="27"/>
  <c r="E15" i="29"/>
  <c r="I19" i="13"/>
  <c r="D50" i="8" s="1"/>
  <c r="I20" i="13"/>
  <c r="D51" i="8" s="1"/>
  <c r="P19" i="27" l="1"/>
  <c r="AJ20" i="38" s="1"/>
  <c r="K82" i="38"/>
  <c r="J82" i="38"/>
  <c r="L82" i="38"/>
  <c r="B17" i="38"/>
  <c r="O79" i="38" s="1"/>
  <c r="B15" i="39"/>
  <c r="H56" i="27"/>
  <c r="B18" i="38"/>
  <c r="O80" i="38" s="1"/>
  <c r="Q18" i="27"/>
  <c r="Q19" i="27"/>
  <c r="AL20" i="38" s="1"/>
  <c r="N82" i="38" s="1"/>
  <c r="D3" i="3"/>
  <c r="C4" i="29" s="1"/>
  <c r="R11" i="13"/>
  <c r="G57" i="27" l="1"/>
  <c r="AL19" i="38"/>
  <c r="N81" i="38" s="1"/>
  <c r="F7" i="9"/>
  <c r="R9" i="13"/>
  <c r="R10" i="13"/>
  <c r="I8" i="9"/>
  <c r="I9" i="9"/>
  <c r="F9" i="9" s="1"/>
  <c r="C6" i="29" l="1"/>
  <c r="C5" i="29"/>
  <c r="C7" i="29"/>
  <c r="R12" i="13"/>
  <c r="I10" i="9"/>
  <c r="F10" i="9" s="1"/>
  <c r="C8" i="29" l="1"/>
  <c r="R13" i="13"/>
  <c r="I11" i="9"/>
  <c r="F11" i="9" s="1"/>
  <c r="T9" i="13"/>
  <c r="C6" i="10"/>
  <c r="F3" i="3"/>
  <c r="F4" i="29" s="1"/>
  <c r="C5" i="10"/>
  <c r="F4" i="3"/>
  <c r="F5" i="29" s="1"/>
  <c r="C9" i="29" l="1"/>
  <c r="R14" i="13"/>
  <c r="I12" i="9"/>
  <c r="F12" i="9" s="1"/>
  <c r="C7" i="10"/>
  <c r="T10" i="13"/>
  <c r="C10" i="29" l="1"/>
  <c r="I13" i="9"/>
  <c r="R15" i="13"/>
  <c r="C8" i="10"/>
  <c r="T11" i="13"/>
  <c r="F5" i="3"/>
  <c r="F6" i="29" s="1"/>
  <c r="C11" i="29" l="1"/>
  <c r="R16" i="13"/>
  <c r="I14" i="9"/>
  <c r="C9" i="10"/>
  <c r="T12" i="13"/>
  <c r="F6" i="3"/>
  <c r="F7" i="29" s="1"/>
  <c r="C12" i="29" l="1"/>
  <c r="R17" i="13"/>
  <c r="I15" i="9"/>
  <c r="F7" i="3"/>
  <c r="F8" i="29" s="1"/>
  <c r="C13" i="29" l="1"/>
  <c r="R18" i="13"/>
  <c r="I16" i="9"/>
  <c r="C10" i="10"/>
  <c r="T13" i="13"/>
  <c r="F8" i="3"/>
  <c r="F9" i="29" s="1"/>
  <c r="C14" i="29" l="1"/>
  <c r="I17" i="9"/>
  <c r="R19" i="13"/>
  <c r="R20" i="13"/>
  <c r="I18" i="9"/>
  <c r="C11" i="10"/>
  <c r="T14" i="13"/>
  <c r="F9" i="3"/>
  <c r="F10" i="29" s="1"/>
  <c r="C15" i="29" l="1"/>
  <c r="C16" i="29"/>
  <c r="C12" i="10"/>
  <c r="T15" i="13"/>
  <c r="F10" i="3"/>
  <c r="F11" i="29" s="1"/>
  <c r="C13" i="10" l="1"/>
  <c r="T16" i="13"/>
  <c r="F11" i="3"/>
  <c r="F12" i="29" s="1"/>
  <c r="C14" i="10" l="1"/>
  <c r="T17" i="13"/>
  <c r="F12" i="3"/>
  <c r="F13" i="29" s="1"/>
  <c r="C15" i="10" l="1"/>
  <c r="T18" i="13"/>
  <c r="F13" i="3"/>
  <c r="F14" i="29" s="1"/>
  <c r="B19" i="10" l="1"/>
  <c r="H41" i="27"/>
  <c r="C17" i="10"/>
  <c r="B32" i="8" s="1"/>
  <c r="T20" i="13"/>
  <c r="C16" i="10"/>
  <c r="B31" i="8" s="1"/>
  <c r="T19" i="13"/>
  <c r="F14" i="3"/>
  <c r="F15" i="29" s="1"/>
  <c r="F15" i="3"/>
  <c r="F16" i="29" s="1"/>
  <c r="H42" i="27" l="1"/>
  <c r="B20" i="10"/>
  <c r="D69" i="8"/>
  <c r="F16" i="3"/>
  <c r="F17" i="29" s="1"/>
  <c r="F20" i="9"/>
  <c r="L20" i="7"/>
  <c r="F20" i="7"/>
  <c r="E20" i="7" s="1"/>
  <c r="D20" i="7"/>
  <c r="C20" i="7" s="1"/>
  <c r="E8" i="7"/>
  <c r="C21" i="7" l="1"/>
  <c r="Q21" i="7" s="1"/>
  <c r="J20" i="7"/>
  <c r="N20" i="7" s="1"/>
  <c r="T23" i="13"/>
  <c r="H43" i="27"/>
  <c r="H22" i="27" s="1"/>
  <c r="T23" i="38" s="1"/>
  <c r="E35" i="8"/>
  <c r="D71" i="8" s="1"/>
  <c r="F18" i="3"/>
  <c r="F19" i="29" s="1"/>
  <c r="T22" i="13"/>
  <c r="F17" i="3"/>
  <c r="E34" i="8"/>
  <c r="D70" i="8" s="1"/>
  <c r="O5" i="3"/>
  <c r="F17" i="9"/>
  <c r="C21" i="8" s="1"/>
  <c r="F16" i="9"/>
  <c r="F15" i="9"/>
  <c r="F14" i="9"/>
  <c r="F13" i="9"/>
  <c r="F8" i="9"/>
  <c r="E15" i="7"/>
  <c r="F16" i="7" s="1"/>
  <c r="C43" i="27" l="1"/>
  <c r="F18" i="29"/>
  <c r="P18" i="3"/>
  <c r="C4" i="3"/>
  <c r="E7" i="7"/>
  <c r="D18" i="7"/>
  <c r="B12" i="8" s="1"/>
  <c r="D17" i="7"/>
  <c r="B11" i="8" s="1"/>
  <c r="D16" i="7"/>
  <c r="D14" i="7"/>
  <c r="Q14" i="7"/>
  <c r="D13" i="7"/>
  <c r="D12" i="7"/>
  <c r="Q12" i="7"/>
  <c r="D11" i="7"/>
  <c r="Q6" i="7"/>
  <c r="Q9" i="13" l="1"/>
  <c r="I4" i="3"/>
  <c r="B5" i="29"/>
  <c r="I5" i="29" s="1"/>
  <c r="F18" i="9"/>
  <c r="C22" i="8" s="1"/>
  <c r="C3" i="3"/>
  <c r="B4" i="29" s="1"/>
  <c r="Q7" i="7"/>
  <c r="D9" i="7"/>
  <c r="D10" i="7"/>
  <c r="Q13" i="7"/>
  <c r="Q15" i="7"/>
  <c r="Q17" i="7"/>
  <c r="I4" i="29" l="1"/>
  <c r="Y6" i="29"/>
  <c r="K4" i="3"/>
  <c r="W5" i="3"/>
  <c r="S72" i="38" s="1"/>
  <c r="E72" i="38" s="1"/>
  <c r="V9" i="13"/>
  <c r="W9" i="13" s="1"/>
  <c r="I3" i="3"/>
  <c r="M4" i="3"/>
  <c r="Y5" i="29" l="1"/>
  <c r="W5" i="29"/>
  <c r="X5" i="29"/>
  <c r="S4" i="3"/>
  <c r="U4" i="3"/>
  <c r="P71" i="38" s="1"/>
  <c r="B71" i="38" s="1"/>
  <c r="T6" i="29"/>
  <c r="U6" i="29"/>
  <c r="X6" i="29"/>
  <c r="V6" i="29"/>
  <c r="W6" i="29"/>
  <c r="K3" i="3"/>
  <c r="F7" i="7" l="1"/>
  <c r="U5" i="29" l="1"/>
  <c r="V5" i="29"/>
  <c r="T5" i="29"/>
  <c r="K5" i="29"/>
  <c r="Q10" i="13"/>
  <c r="V10" i="13" s="1"/>
  <c r="W10" i="13" s="1"/>
  <c r="C5" i="3"/>
  <c r="E9" i="7"/>
  <c r="F8" i="7"/>
  <c r="S5" i="29" l="1"/>
  <c r="Z5" i="29" s="1"/>
  <c r="K6" i="29"/>
  <c r="I5" i="3"/>
  <c r="B6" i="29"/>
  <c r="I6" i="29" s="1"/>
  <c r="Q11" i="13"/>
  <c r="V11" i="13" s="1"/>
  <c r="W11" i="13" s="1"/>
  <c r="C6" i="3"/>
  <c r="F9" i="7"/>
  <c r="E10" i="7"/>
  <c r="S6" i="29" l="1"/>
  <c r="Z6" i="29" s="1"/>
  <c r="Y7" i="29"/>
  <c r="K5" i="3"/>
  <c r="I6" i="3"/>
  <c r="B7" i="29"/>
  <c r="I7" i="29" s="1"/>
  <c r="Y8" i="29" s="1"/>
  <c r="C7" i="3"/>
  <c r="Q12" i="13"/>
  <c r="V12" i="13" s="1"/>
  <c r="W12" i="13" s="1"/>
  <c r="F10" i="7"/>
  <c r="K6" i="3" l="1"/>
  <c r="K8" i="29"/>
  <c r="K7" i="29"/>
  <c r="I7" i="3"/>
  <c r="B8" i="29"/>
  <c r="I8" i="29" s="1"/>
  <c r="Y9" i="29" s="1"/>
  <c r="U7" i="29"/>
  <c r="X7" i="29"/>
  <c r="V7" i="29"/>
  <c r="T7" i="29"/>
  <c r="W7" i="29"/>
  <c r="Q13" i="13"/>
  <c r="V13" i="13" s="1"/>
  <c r="W13" i="13" s="1"/>
  <c r="C8" i="3"/>
  <c r="F11" i="7"/>
  <c r="E12" i="7"/>
  <c r="S7" i="29" l="1"/>
  <c r="Z7" i="29" s="1"/>
  <c r="K7" i="3"/>
  <c r="S8" i="29"/>
  <c r="K9" i="29"/>
  <c r="U8" i="29"/>
  <c r="X8" i="29"/>
  <c r="V8" i="29"/>
  <c r="T8" i="29"/>
  <c r="W8" i="29"/>
  <c r="I8" i="3"/>
  <c r="B9" i="29"/>
  <c r="I9" i="29" s="1"/>
  <c r="Y10" i="29" s="1"/>
  <c r="Q14" i="13"/>
  <c r="V14" i="13" s="1"/>
  <c r="W14" i="13" s="1"/>
  <c r="C9" i="3"/>
  <c r="M9" i="3" s="1"/>
  <c r="F12" i="7"/>
  <c r="E13" i="7"/>
  <c r="Z8" i="29" l="1"/>
  <c r="K8" i="3"/>
  <c r="U9" i="3"/>
  <c r="P76" i="38" s="1"/>
  <c r="B76" i="38" s="1"/>
  <c r="U9" i="29"/>
  <c r="X9" i="29"/>
  <c r="V9" i="29"/>
  <c r="T9" i="29"/>
  <c r="W9" i="29"/>
  <c r="K10" i="29"/>
  <c r="I9" i="3"/>
  <c r="B10" i="29"/>
  <c r="I10" i="29" s="1"/>
  <c r="Y11" i="29" s="1"/>
  <c r="S9" i="29"/>
  <c r="Q15" i="13"/>
  <c r="V15" i="13" s="1"/>
  <c r="W15" i="13" s="1"/>
  <c r="C10" i="3"/>
  <c r="F13" i="7"/>
  <c r="E14" i="7"/>
  <c r="K9" i="3" l="1"/>
  <c r="Z9" i="29"/>
  <c r="S10" i="29"/>
  <c r="K11" i="29"/>
  <c r="I10" i="3"/>
  <c r="B11" i="29"/>
  <c r="I11" i="29" s="1"/>
  <c r="Y12" i="29" s="1"/>
  <c r="X10" i="29"/>
  <c r="U10" i="29"/>
  <c r="V10" i="29"/>
  <c r="T10" i="29"/>
  <c r="W10" i="29"/>
  <c r="C11" i="3"/>
  <c r="Q16" i="13"/>
  <c r="V16" i="13" s="1"/>
  <c r="W16" i="13" s="1"/>
  <c r="F14" i="7"/>
  <c r="K10" i="3" l="1"/>
  <c r="Z10" i="29"/>
  <c r="S11" i="29"/>
  <c r="I11" i="3"/>
  <c r="B12" i="29"/>
  <c r="I12" i="29" s="1"/>
  <c r="Y13" i="29" s="1"/>
  <c r="U11" i="29"/>
  <c r="V11" i="29"/>
  <c r="X11" i="29"/>
  <c r="T11" i="29"/>
  <c r="W11" i="29"/>
  <c r="Q17" i="13"/>
  <c r="V17" i="13" s="1"/>
  <c r="W17" i="13" s="1"/>
  <c r="C12" i="3"/>
  <c r="B13" i="29" s="1"/>
  <c r="I13" i="29" s="1"/>
  <c r="Y14" i="29" s="1"/>
  <c r="F15" i="7"/>
  <c r="K11" i="3" l="1"/>
  <c r="Z11" i="29"/>
  <c r="X12" i="29"/>
  <c r="U12" i="29"/>
  <c r="V12" i="29"/>
  <c r="T12" i="29"/>
  <c r="W12" i="29"/>
  <c r="I12" i="3"/>
  <c r="K13" i="29"/>
  <c r="K12" i="29"/>
  <c r="Q18" i="13"/>
  <c r="V18" i="13" s="1"/>
  <c r="W18" i="13" s="1"/>
  <c r="C13" i="3"/>
  <c r="S12" i="29" l="1"/>
  <c r="Z12" i="29" s="1"/>
  <c r="K12" i="3"/>
  <c r="S13" i="29"/>
  <c r="K14" i="29"/>
  <c r="T13" i="29"/>
  <c r="U13" i="29"/>
  <c r="V13" i="29"/>
  <c r="X13" i="29"/>
  <c r="W13" i="29"/>
  <c r="B14" i="29"/>
  <c r="X14" i="29"/>
  <c r="U14" i="29"/>
  <c r="V14" i="29"/>
  <c r="T14" i="29"/>
  <c r="W14" i="29"/>
  <c r="I13" i="3"/>
  <c r="F18" i="7"/>
  <c r="C12" i="8" s="1"/>
  <c r="C15" i="3"/>
  <c r="Q20" i="13"/>
  <c r="V20" i="13" s="1"/>
  <c r="W20" i="13" s="1"/>
  <c r="Q19" i="13"/>
  <c r="V19" i="13" s="1"/>
  <c r="W19" i="13" s="1"/>
  <c r="C14" i="3"/>
  <c r="X8" i="13" l="1"/>
  <c r="I14" i="29"/>
  <c r="Y15" i="29" s="1"/>
  <c r="S14" i="29"/>
  <c r="Z14" i="29" s="1"/>
  <c r="X23" i="13"/>
  <c r="Y23" i="13"/>
  <c r="Y8" i="13"/>
  <c r="Z13" i="29"/>
  <c r="K13" i="3"/>
  <c r="X21" i="13"/>
  <c r="Y17" i="13"/>
  <c r="X14" i="13"/>
  <c r="Y22" i="13"/>
  <c r="X22" i="13"/>
  <c r="X11" i="13"/>
  <c r="X9" i="13"/>
  <c r="Y15" i="13"/>
  <c r="X19" i="13"/>
  <c r="X16" i="13"/>
  <c r="Y20" i="13"/>
  <c r="Y18" i="13"/>
  <c r="Y9" i="13"/>
  <c r="X17" i="13"/>
  <c r="Y16" i="13"/>
  <c r="Y21" i="13"/>
  <c r="X18" i="13"/>
  <c r="Y14" i="13"/>
  <c r="X15" i="13"/>
  <c r="X12" i="13"/>
  <c r="Y13" i="13"/>
  <c r="X20" i="13"/>
  <c r="X13" i="13"/>
  <c r="Y12" i="13"/>
  <c r="Y10" i="13"/>
  <c r="X10" i="13"/>
  <c r="Y19" i="13"/>
  <c r="Y11" i="13"/>
  <c r="K15" i="29"/>
  <c r="I14" i="3"/>
  <c r="B15" i="29"/>
  <c r="I15" i="29" s="1"/>
  <c r="Y16" i="29" s="1"/>
  <c r="I15" i="3"/>
  <c r="B16" i="29"/>
  <c r="I16" i="29" s="1"/>
  <c r="Y17" i="29" s="1"/>
  <c r="Q15" i="3"/>
  <c r="M15" i="3"/>
  <c r="P16" i="3"/>
  <c r="O15" i="3"/>
  <c r="O14" i="3"/>
  <c r="W14" i="3" s="1"/>
  <c r="S81" i="38" s="1"/>
  <c r="E81" i="38" s="1"/>
  <c r="R15" i="3"/>
  <c r="Q14" i="3"/>
  <c r="Y14" i="3" s="1"/>
  <c r="U81" i="38" s="1"/>
  <c r="G81" i="38" s="1"/>
  <c r="N15" i="3"/>
  <c r="Q13" i="3"/>
  <c r="Y13" i="3" s="1"/>
  <c r="U80" i="38" s="1"/>
  <c r="G80" i="38" s="1"/>
  <c r="M13" i="3"/>
  <c r="U13" i="3" s="1"/>
  <c r="P80" i="38" s="1"/>
  <c r="B80" i="38" s="1"/>
  <c r="P14" i="3"/>
  <c r="X14" i="3" s="1"/>
  <c r="R81" i="38" s="1"/>
  <c r="D81" i="38" s="1"/>
  <c r="O13" i="3"/>
  <c r="W13" i="3" s="1"/>
  <c r="S80" i="38" s="1"/>
  <c r="E80" i="38" s="1"/>
  <c r="O12" i="3"/>
  <c r="W12" i="3" s="1"/>
  <c r="S79" i="38" s="1"/>
  <c r="E79" i="38" s="1"/>
  <c r="R13" i="3"/>
  <c r="Z13" i="3" s="1"/>
  <c r="T80" i="38" s="1"/>
  <c r="F80" i="38" s="1"/>
  <c r="Q12" i="3"/>
  <c r="Y12" i="3" s="1"/>
  <c r="U79" i="38" s="1"/>
  <c r="G79" i="38" s="1"/>
  <c r="N13" i="3"/>
  <c r="V13" i="3" s="1"/>
  <c r="Q80" i="38" s="1"/>
  <c r="C80" i="38" s="1"/>
  <c r="Q11" i="3"/>
  <c r="Y11" i="3" s="1"/>
  <c r="U78" i="38" s="1"/>
  <c r="G78" i="38" s="1"/>
  <c r="M11" i="3"/>
  <c r="U11" i="3" s="1"/>
  <c r="P78" i="38" s="1"/>
  <c r="B78" i="38" s="1"/>
  <c r="P12" i="3"/>
  <c r="X12" i="3" s="1"/>
  <c r="R79" i="38" s="1"/>
  <c r="D79" i="38" s="1"/>
  <c r="O11" i="3"/>
  <c r="W11" i="3" s="1"/>
  <c r="S78" i="38" s="1"/>
  <c r="E78" i="38" s="1"/>
  <c r="O10" i="3"/>
  <c r="W10" i="3" s="1"/>
  <c r="S77" i="38" s="1"/>
  <c r="E77" i="38" s="1"/>
  <c r="R11" i="3"/>
  <c r="Z11" i="3" s="1"/>
  <c r="T78" i="38" s="1"/>
  <c r="F78" i="38" s="1"/>
  <c r="Q10" i="3"/>
  <c r="Y10" i="3" s="1"/>
  <c r="U77" i="38" s="1"/>
  <c r="G77" i="38" s="1"/>
  <c r="N11" i="3"/>
  <c r="V11" i="3" s="1"/>
  <c r="Q78" i="38" s="1"/>
  <c r="C78" i="38" s="1"/>
  <c r="Q9" i="3"/>
  <c r="Y9" i="3" s="1"/>
  <c r="U76" i="38" s="1"/>
  <c r="G76" i="38" s="1"/>
  <c r="P10" i="3"/>
  <c r="X10" i="3" s="1"/>
  <c r="R77" i="38" s="1"/>
  <c r="D77" i="38" s="1"/>
  <c r="O9" i="3"/>
  <c r="W9" i="3" s="1"/>
  <c r="S76" i="38" s="1"/>
  <c r="E76" i="38" s="1"/>
  <c r="O8" i="3"/>
  <c r="W8" i="3" s="1"/>
  <c r="S75" i="38" s="1"/>
  <c r="E75" i="38" s="1"/>
  <c r="R9" i="3"/>
  <c r="Z9" i="3" s="1"/>
  <c r="T76" i="38" s="1"/>
  <c r="F76" i="38" s="1"/>
  <c r="Q8" i="3"/>
  <c r="Y8" i="3" s="1"/>
  <c r="U75" i="38" s="1"/>
  <c r="G75" i="38" s="1"/>
  <c r="N9" i="3"/>
  <c r="V9" i="3" s="1"/>
  <c r="Q76" i="38" s="1"/>
  <c r="C76" i="38" s="1"/>
  <c r="Q7" i="3"/>
  <c r="Y7" i="3" s="1"/>
  <c r="U74" i="38" s="1"/>
  <c r="G74" i="38" s="1"/>
  <c r="M7" i="3"/>
  <c r="U7" i="3" s="1"/>
  <c r="P74" i="38" s="1"/>
  <c r="B74" i="38" s="1"/>
  <c r="P8" i="3"/>
  <c r="X8" i="3" s="1"/>
  <c r="R75" i="38" s="1"/>
  <c r="D75" i="38" s="1"/>
  <c r="O7" i="3"/>
  <c r="W7" i="3" s="1"/>
  <c r="S74" i="38" s="1"/>
  <c r="E74" i="38" s="1"/>
  <c r="R7" i="3"/>
  <c r="Z7" i="3" s="1"/>
  <c r="T74" i="38" s="1"/>
  <c r="F74" i="38" s="1"/>
  <c r="N7" i="3"/>
  <c r="V7" i="3" s="1"/>
  <c r="Q74" i="38" s="1"/>
  <c r="C74" i="38" s="1"/>
  <c r="P5" i="3"/>
  <c r="X5" i="3" s="1"/>
  <c r="R72" i="38" s="1"/>
  <c r="D72" i="38" s="1"/>
  <c r="N5" i="3"/>
  <c r="V5" i="3" s="1"/>
  <c r="Q72" i="38" s="1"/>
  <c r="C72" i="38" s="1"/>
  <c r="Q5" i="3"/>
  <c r="Y5" i="3" s="1"/>
  <c r="U72" i="38" s="1"/>
  <c r="G72" i="38" s="1"/>
  <c r="P6" i="3"/>
  <c r="X6" i="3" s="1"/>
  <c r="R73" i="38" s="1"/>
  <c r="D73" i="38" s="1"/>
  <c r="M5" i="3"/>
  <c r="U5" i="3" s="1"/>
  <c r="P72" i="38" s="1"/>
  <c r="B72" i="38" s="1"/>
  <c r="P4" i="3"/>
  <c r="X4" i="3" s="1"/>
  <c r="R71" i="38" s="1"/>
  <c r="D71" i="38" s="1"/>
  <c r="O4" i="3"/>
  <c r="W4" i="3" s="1"/>
  <c r="S71" i="38" s="1"/>
  <c r="E71" i="38" s="1"/>
  <c r="R5" i="3"/>
  <c r="Z5" i="3" s="1"/>
  <c r="T72" i="38" s="1"/>
  <c r="F72" i="38" s="1"/>
  <c r="N4" i="3"/>
  <c r="V4" i="3" s="1"/>
  <c r="Q71" i="38" s="1"/>
  <c r="C71" i="38" s="1"/>
  <c r="S15" i="29" l="1"/>
  <c r="AA5" i="3"/>
  <c r="V72" i="38" s="1"/>
  <c r="H72" i="38" s="1"/>
  <c r="K15" i="3"/>
  <c r="X16" i="3"/>
  <c r="R83" i="38" s="1"/>
  <c r="K14" i="3"/>
  <c r="U15" i="3"/>
  <c r="P82" i="38" s="1"/>
  <c r="B82" i="38" s="1"/>
  <c r="V15" i="3"/>
  <c r="Q82" i="38" s="1"/>
  <c r="C82" i="38" s="1"/>
  <c r="Z15" i="3"/>
  <c r="T82" i="38" s="1"/>
  <c r="W15" i="3"/>
  <c r="S82" i="38" s="1"/>
  <c r="E82" i="38" s="1"/>
  <c r="Y15" i="3"/>
  <c r="U82" i="38" s="1"/>
  <c r="G82" i="38" s="1"/>
  <c r="S16" i="29"/>
  <c r="U15" i="29"/>
  <c r="X15" i="29"/>
  <c r="V15" i="29"/>
  <c r="T15" i="29"/>
  <c r="W15" i="29"/>
  <c r="Q4" i="3"/>
  <c r="Y4" i="3" s="1"/>
  <c r="U71" i="38" s="1"/>
  <c r="G71" i="38" s="1"/>
  <c r="N6" i="3"/>
  <c r="V6" i="3" s="1"/>
  <c r="Q73" i="38" s="1"/>
  <c r="C73" i="38" s="1"/>
  <c r="P7" i="3"/>
  <c r="X7" i="3" s="1"/>
  <c r="R74" i="38" s="1"/>
  <c r="D74" i="38" s="1"/>
  <c r="N8" i="3"/>
  <c r="V8" i="3" s="1"/>
  <c r="Q75" i="38" s="1"/>
  <c r="C75" i="38" s="1"/>
  <c r="P9" i="3"/>
  <c r="X9" i="3" s="1"/>
  <c r="R76" i="38" s="1"/>
  <c r="D76" i="38" s="1"/>
  <c r="N10" i="3"/>
  <c r="V10" i="3" s="1"/>
  <c r="Q77" i="38" s="1"/>
  <c r="C77" i="38" s="1"/>
  <c r="P11" i="3"/>
  <c r="X11" i="3" s="1"/>
  <c r="R78" i="38" s="1"/>
  <c r="D78" i="38" s="1"/>
  <c r="N12" i="3"/>
  <c r="V12" i="3" s="1"/>
  <c r="Q79" i="38" s="1"/>
  <c r="C79" i="38" s="1"/>
  <c r="P13" i="3"/>
  <c r="X13" i="3" s="1"/>
  <c r="R80" i="38" s="1"/>
  <c r="D80" i="38" s="1"/>
  <c r="N14" i="3"/>
  <c r="V14" i="3" s="1"/>
  <c r="Q81" i="38" s="1"/>
  <c r="C81" i="38" s="1"/>
  <c r="P15" i="3"/>
  <c r="X15" i="3" s="1"/>
  <c r="R82" i="38" s="1"/>
  <c r="D82" i="38" s="1"/>
  <c r="P17" i="3"/>
  <c r="R4" i="3"/>
  <c r="Z4" i="3" s="1"/>
  <c r="T71" i="38" s="1"/>
  <c r="F71" i="38" s="1"/>
  <c r="O6" i="3"/>
  <c r="W6" i="3" s="1"/>
  <c r="S73" i="38" s="1"/>
  <c r="E73" i="38" s="1"/>
  <c r="M6" i="3"/>
  <c r="U6" i="3" s="1"/>
  <c r="P73" i="38" s="1"/>
  <c r="B73" i="38" s="1"/>
  <c r="S6" i="3"/>
  <c r="Q6" i="3"/>
  <c r="Y6" i="3" s="1"/>
  <c r="U73" i="38" s="1"/>
  <c r="G73" i="38" s="1"/>
  <c r="R6" i="3"/>
  <c r="Z6" i="3" s="1"/>
  <c r="T73" i="38" s="1"/>
  <c r="F73" i="38" s="1"/>
  <c r="M8" i="3"/>
  <c r="U8" i="3" s="1"/>
  <c r="P75" i="38" s="1"/>
  <c r="B75" i="38" s="1"/>
  <c r="R8" i="3"/>
  <c r="Z8" i="3" s="1"/>
  <c r="S9" i="3"/>
  <c r="M10" i="3"/>
  <c r="U10" i="3" s="1"/>
  <c r="P77" i="38" s="1"/>
  <c r="B77" i="38" s="1"/>
  <c r="R10" i="3"/>
  <c r="Z10" i="3" s="1"/>
  <c r="S11" i="3"/>
  <c r="M12" i="3"/>
  <c r="U12" i="3" s="1"/>
  <c r="P79" i="38" s="1"/>
  <c r="B79" i="38" s="1"/>
  <c r="R12" i="3"/>
  <c r="Z12" i="3" s="1"/>
  <c r="S13" i="3"/>
  <c r="M14" i="3"/>
  <c r="U14" i="3" s="1"/>
  <c r="P81" i="38" s="1"/>
  <c r="B81" i="38" s="1"/>
  <c r="R14" i="3"/>
  <c r="Z14" i="3" s="1"/>
  <c r="S15" i="3"/>
  <c r="I68" i="8" s="1"/>
  <c r="Z15" i="29" l="1"/>
  <c r="AA7" i="3"/>
  <c r="V74" i="38" s="1"/>
  <c r="H74" i="38" s="1"/>
  <c r="AA13" i="3"/>
  <c r="V80" i="38" s="1"/>
  <c r="H80" i="38" s="1"/>
  <c r="AA11" i="3"/>
  <c r="V78" i="38" s="1"/>
  <c r="H78" i="38" s="1"/>
  <c r="AA9" i="3"/>
  <c r="V76" i="38" s="1"/>
  <c r="H76" i="38" s="1"/>
  <c r="AA8" i="3"/>
  <c r="V75" i="38" s="1"/>
  <c r="H75" i="38" s="1"/>
  <c r="T75" i="38"/>
  <c r="F75" i="38" s="1"/>
  <c r="AA10" i="3"/>
  <c r="V77" i="38" s="1"/>
  <c r="H77" i="38" s="1"/>
  <c r="T77" i="38"/>
  <c r="F77" i="38" s="1"/>
  <c r="AA12" i="3"/>
  <c r="V79" i="38" s="1"/>
  <c r="H79" i="38" s="1"/>
  <c r="T79" i="38"/>
  <c r="F79" i="38" s="1"/>
  <c r="AA14" i="3"/>
  <c r="V81" i="38" s="1"/>
  <c r="T81" i="38"/>
  <c r="AA6" i="3"/>
  <c r="V73" i="38" s="1"/>
  <c r="H73" i="38" s="1"/>
  <c r="AA4" i="3"/>
  <c r="V71" i="38" s="1"/>
  <c r="H71" i="38" s="1"/>
  <c r="AA15" i="3"/>
  <c r="V82" i="38" s="1"/>
  <c r="T17" i="29"/>
  <c r="V17" i="29"/>
  <c r="W17" i="29"/>
  <c r="X16" i="29"/>
  <c r="U16" i="29"/>
  <c r="V16" i="29"/>
  <c r="T16" i="29"/>
  <c r="W16" i="29"/>
  <c r="S7" i="3"/>
  <c r="S5" i="3"/>
  <c r="S14" i="3"/>
  <c r="I67" i="8" s="1"/>
  <c r="S12" i="3"/>
  <c r="S10" i="3"/>
  <c r="S8" i="3"/>
  <c r="Z16" i="29" l="1"/>
  <c r="C41" i="27"/>
  <c r="C20" i="27" l="1"/>
  <c r="J21" i="38" s="1"/>
  <c r="C42" i="27"/>
  <c r="C21" i="27" l="1"/>
  <c r="J22" i="38" s="1"/>
  <c r="C22" i="27"/>
  <c r="J23" i="38" s="1"/>
  <c r="Q20" i="7"/>
  <c r="J47" i="38" l="1"/>
  <c r="K47" i="38" s="1"/>
  <c r="X17" i="29"/>
  <c r="J48" i="38" l="1"/>
  <c r="K48" i="38" s="1"/>
  <c r="H21" i="27"/>
  <c r="T22" i="38" s="1"/>
  <c r="H20" i="27"/>
  <c r="T21" i="38" s="1"/>
  <c r="D59" i="27" l="1"/>
  <c r="K83" i="38" l="1"/>
  <c r="D83" i="38" s="1"/>
  <c r="P47" i="38" l="1"/>
  <c r="Q47" i="38" l="1"/>
  <c r="P48" i="38"/>
  <c r="Q48" i="38" s="1"/>
  <c r="L19" i="27"/>
  <c r="L18" i="27"/>
  <c r="F57" i="27" s="1"/>
  <c r="K39" i="27"/>
  <c r="K18" i="27" s="1"/>
  <c r="Z19" i="38" s="1"/>
  <c r="R39" i="27"/>
  <c r="G58" i="27" s="1"/>
  <c r="AB19" i="38" l="1"/>
  <c r="M81" i="38" s="1"/>
  <c r="F81" i="38" s="1"/>
  <c r="F58" i="27"/>
  <c r="E58" i="27"/>
  <c r="R18" i="27"/>
  <c r="B58" i="27"/>
  <c r="AB20" i="38"/>
  <c r="M82" i="38" s="1"/>
  <c r="F82" i="38" s="1"/>
  <c r="C58" i="27"/>
  <c r="R19" i="27"/>
  <c r="B18" i="39" s="1"/>
  <c r="K19" i="27"/>
  <c r="Z20" i="38" s="1"/>
  <c r="D58" i="27"/>
  <c r="H57" i="27" l="1"/>
  <c r="B17" i="39"/>
  <c r="B19" i="38"/>
  <c r="O81" i="38" s="1"/>
  <c r="H81" i="38" s="1"/>
  <c r="H58" i="27"/>
  <c r="B20" i="38"/>
  <c r="O82" i="38" l="1"/>
  <c r="H82" i="38" s="1"/>
  <c r="C16" i="3"/>
  <c r="B17" i="29" s="1"/>
  <c r="G19" i="7"/>
  <c r="H46" i="38" s="1"/>
  <c r="L46" i="38" s="1"/>
  <c r="B69" i="8"/>
  <c r="H19" i="7" l="1"/>
  <c r="B41" i="27"/>
  <c r="M16" i="3"/>
  <c r="U16" i="3" s="1"/>
  <c r="K17" i="29" l="1"/>
  <c r="P83" i="38"/>
  <c r="B20" i="27"/>
  <c r="H21" i="38" s="1"/>
  <c r="D41" i="27"/>
  <c r="S17" i="29" l="1"/>
  <c r="D20" i="27"/>
  <c r="B59" i="27" l="1"/>
  <c r="L21" i="38"/>
  <c r="I83" i="38" s="1"/>
  <c r="B83" i="38" s="1"/>
  <c r="E21" i="7"/>
  <c r="J21" i="7" s="1"/>
  <c r="N21" i="7" s="1"/>
  <c r="Q23" i="13" l="1"/>
  <c r="C18" i="3"/>
  <c r="E15" i="8"/>
  <c r="B71" i="8" s="1"/>
  <c r="G21" i="7"/>
  <c r="B43" i="27" s="1"/>
  <c r="D43" i="27" l="1"/>
  <c r="B19" i="29"/>
  <c r="H20" i="9" l="1"/>
  <c r="D16" i="3"/>
  <c r="C17" i="29" s="1"/>
  <c r="G41" i="27"/>
  <c r="C69" i="8"/>
  <c r="H21" i="9" l="1"/>
  <c r="N16" i="3"/>
  <c r="V16" i="3" s="1"/>
  <c r="D17" i="3"/>
  <c r="I20" i="9"/>
  <c r="R22" i="13"/>
  <c r="E24" i="8"/>
  <c r="C70" i="8" s="1"/>
  <c r="G42" i="27"/>
  <c r="G20" i="27"/>
  <c r="F41" i="27"/>
  <c r="E25" i="8" l="1"/>
  <c r="C71" i="8" s="1"/>
  <c r="R23" i="13"/>
  <c r="D18" i="3"/>
  <c r="C19" i="29" s="1"/>
  <c r="G43" i="27"/>
  <c r="G22" i="27" s="1"/>
  <c r="I21" i="9"/>
  <c r="F20" i="27"/>
  <c r="P21" i="38" s="1"/>
  <c r="C59" i="27"/>
  <c r="R21" i="38"/>
  <c r="J83" i="38" s="1"/>
  <c r="Q83" i="38"/>
  <c r="F42" i="27"/>
  <c r="G21" i="27"/>
  <c r="C18" i="29"/>
  <c r="N17" i="3"/>
  <c r="F43" i="27" l="1"/>
  <c r="F22" i="27" s="1"/>
  <c r="P23" i="38" s="1"/>
  <c r="R23" i="38" s="1"/>
  <c r="N18" i="3"/>
  <c r="F21" i="27"/>
  <c r="P22" i="38" s="1"/>
  <c r="R22" i="38" s="1"/>
  <c r="N47" i="38" s="1"/>
  <c r="C83" i="38"/>
  <c r="N48" i="38" l="1"/>
  <c r="O47" i="38"/>
  <c r="O48" i="38" l="1"/>
  <c r="B29" i="35"/>
  <c r="E42" i="8"/>
  <c r="E69" i="8" s="1"/>
  <c r="I41" i="27"/>
  <c r="E16" i="3"/>
  <c r="G17" i="29" s="1"/>
  <c r="O16" i="3" l="1"/>
  <c r="W16" i="3" s="1"/>
  <c r="S22" i="13"/>
  <c r="E43" i="8"/>
  <c r="E70" i="8" s="1"/>
  <c r="I42" i="27"/>
  <c r="E17" i="3"/>
  <c r="I20" i="27"/>
  <c r="V21" i="38" s="1"/>
  <c r="I43" i="27" l="1"/>
  <c r="I22" i="27" s="1"/>
  <c r="V23" i="38" s="1"/>
  <c r="S23" i="13"/>
  <c r="V23" i="13" s="1"/>
  <c r="I21" i="27"/>
  <c r="E18" i="3"/>
  <c r="G19" i="29" s="1"/>
  <c r="E44" i="8"/>
  <c r="E71" i="8" s="1"/>
  <c r="E59" i="27"/>
  <c r="S83" i="38"/>
  <c r="G18" i="29"/>
  <c r="O17" i="3"/>
  <c r="L83" i="38" l="1"/>
  <c r="E83" i="38" s="1"/>
  <c r="V22" i="38"/>
  <c r="O18" i="3"/>
  <c r="R47" i="38" l="1"/>
  <c r="R48" i="38" l="1"/>
  <c r="S47" i="38"/>
  <c r="S48" i="38" l="1"/>
  <c r="L24" i="36" l="1"/>
  <c r="J24" i="36" s="1"/>
  <c r="L41" i="27"/>
  <c r="L42" i="27" l="1"/>
  <c r="L22" i="27" s="1"/>
  <c r="G25" i="36"/>
  <c r="L25" i="36"/>
  <c r="E62" i="8"/>
  <c r="G70" i="8" s="1"/>
  <c r="H17" i="3"/>
  <c r="L20" i="27"/>
  <c r="K41" i="27"/>
  <c r="K20" i="27" s="1"/>
  <c r="Z21" i="38" s="1"/>
  <c r="H16" i="3"/>
  <c r="H17" i="29" s="1"/>
  <c r="I17" i="29" s="1"/>
  <c r="G69" i="8"/>
  <c r="M24" i="36"/>
  <c r="G24" i="36"/>
  <c r="D24" i="36" s="1"/>
  <c r="C61" i="8" s="1"/>
  <c r="W18" i="29" l="1"/>
  <c r="X18" i="29"/>
  <c r="F59" i="27"/>
  <c r="AB21" i="38"/>
  <c r="M83" i="38" s="1"/>
  <c r="J25" i="36"/>
  <c r="M26" i="36"/>
  <c r="R16" i="3"/>
  <c r="Z16" i="3" s="1"/>
  <c r="R18" i="3"/>
  <c r="H18" i="29"/>
  <c r="R17" i="3"/>
  <c r="L21" i="27"/>
  <c r="K42" i="27"/>
  <c r="M25" i="36"/>
  <c r="K21" i="27" l="1"/>
  <c r="Z22" i="38" s="1"/>
  <c r="AB22" i="38" s="1"/>
  <c r="T47" i="38" s="1"/>
  <c r="K22" i="27"/>
  <c r="Z23" i="38" s="1"/>
  <c r="AB23" i="38" s="1"/>
  <c r="T83" i="38"/>
  <c r="F83" i="38" s="1"/>
  <c r="T48" i="38" l="1"/>
  <c r="U47" i="38"/>
  <c r="U48" i="38" l="1"/>
  <c r="N41" i="27"/>
  <c r="N20" i="27" l="1"/>
  <c r="N21" i="27"/>
  <c r="AF22" i="38" s="1"/>
  <c r="O22" i="13"/>
  <c r="U17" i="29"/>
  <c r="Z17" i="29" s="1"/>
  <c r="M41" i="27"/>
  <c r="O41" i="27" s="1"/>
  <c r="X47" i="38" l="1"/>
  <c r="X48" i="38" s="1"/>
  <c r="Y48" i="38" s="1"/>
  <c r="O20" i="27"/>
  <c r="M20" i="27"/>
  <c r="Y47" i="38" l="1"/>
  <c r="D23" i="13"/>
  <c r="M42" i="27"/>
  <c r="F22" i="13"/>
  <c r="G16" i="3"/>
  <c r="F69" i="8"/>
  <c r="H69" i="8" s="1"/>
  <c r="C4" i="8" s="1"/>
  <c r="F23" i="13" l="1"/>
  <c r="D19" i="29" s="1"/>
  <c r="M43" i="27"/>
  <c r="O43" i="27" s="1"/>
  <c r="D18" i="29"/>
  <c r="Q16" i="3"/>
  <c r="Y16" i="3" s="1"/>
  <c r="I16" i="3"/>
  <c r="M21" i="27"/>
  <c r="AD22" i="38" s="1"/>
  <c r="AH22" i="38" s="1"/>
  <c r="Z47" i="38" s="1"/>
  <c r="O42" i="27"/>
  <c r="O22" i="27" l="1"/>
  <c r="M22" i="27"/>
  <c r="AD23" i="38" s="1"/>
  <c r="AH23" i="38" s="1"/>
  <c r="Z48" i="38" s="1"/>
  <c r="AA48" i="38" s="1"/>
  <c r="V47" i="38"/>
  <c r="AA47" i="38"/>
  <c r="O21" i="27"/>
  <c r="S16" i="3"/>
  <c r="I69" i="8" s="1"/>
  <c r="X17" i="3"/>
  <c r="R84" i="38" s="1"/>
  <c r="Z17" i="3"/>
  <c r="T84" i="38" s="1"/>
  <c r="W17" i="3"/>
  <c r="S84" i="38" s="1"/>
  <c r="V17" i="3"/>
  <c r="AA16" i="3"/>
  <c r="V83" i="38" s="1"/>
  <c r="U83" i="38"/>
  <c r="Q84" i="38" l="1"/>
  <c r="W47" i="38"/>
  <c r="V48" i="38"/>
  <c r="W48" i="38" s="1"/>
  <c r="H22" i="13"/>
  <c r="K22" i="13" s="1"/>
  <c r="G17" i="3" l="1"/>
  <c r="E53" i="8"/>
  <c r="F70" i="8" s="1"/>
  <c r="E18" i="29"/>
  <c r="P42" i="27"/>
  <c r="P41" i="27"/>
  <c r="H23" i="13"/>
  <c r="K23" i="13" l="1"/>
  <c r="E54" i="8" s="1"/>
  <c r="F71" i="8" s="1"/>
  <c r="P43" i="27"/>
  <c r="Q43" i="27" s="1"/>
  <c r="R43" i="27" s="1"/>
  <c r="E19" i="29"/>
  <c r="I19" i="29" s="1"/>
  <c r="W23" i="13"/>
  <c r="P21" i="27"/>
  <c r="AJ22" i="38" s="1"/>
  <c r="Q42" i="27"/>
  <c r="Y18" i="29"/>
  <c r="T18" i="29"/>
  <c r="U18" i="29"/>
  <c r="V18" i="29"/>
  <c r="Q41" i="27"/>
  <c r="P20" i="27"/>
  <c r="AJ21" i="38" s="1"/>
  <c r="Q17" i="3"/>
  <c r="Y17" i="3" s="1"/>
  <c r="G18" i="3" l="1"/>
  <c r="Q18" i="3" s="1"/>
  <c r="H71" i="8"/>
  <c r="C6" i="8" s="1"/>
  <c r="D5" i="8" s="1"/>
  <c r="Q22" i="27"/>
  <c r="P22" i="27"/>
  <c r="AJ23" i="38" s="1"/>
  <c r="Q20" i="27"/>
  <c r="R41" i="27"/>
  <c r="U84" i="38"/>
  <c r="Q21" i="27"/>
  <c r="AB47" i="38"/>
  <c r="AD46" i="38"/>
  <c r="I18" i="3" l="1"/>
  <c r="G59" i="27"/>
  <c r="AL21" i="38"/>
  <c r="AB48" i="38"/>
  <c r="AC48" i="38" s="1"/>
  <c r="G60" i="27"/>
  <c r="B46" i="38"/>
  <c r="K84" i="38" s="1"/>
  <c r="D84" i="38" s="1"/>
  <c r="N83" i="38"/>
  <c r="G83" i="38" s="1"/>
  <c r="C60" i="27"/>
  <c r="D60" i="27"/>
  <c r="R20" i="27"/>
  <c r="B21" i="38" s="1"/>
  <c r="E60" i="27"/>
  <c r="F60" i="27"/>
  <c r="AC47" i="38"/>
  <c r="AD47" i="38"/>
  <c r="AD48" i="38" l="1"/>
  <c r="AL23" i="38" s="1"/>
  <c r="M84" i="38"/>
  <c r="F84" i="38" s="1"/>
  <c r="L84" i="38"/>
  <c r="E84" i="38" s="1"/>
  <c r="J84" i="38"/>
  <c r="C84" i="38" s="1"/>
  <c r="AE47" i="38"/>
  <c r="AM22" i="38"/>
  <c r="AL22" i="38"/>
  <c r="N84" i="38" s="1"/>
  <c r="G84" i="38" s="1"/>
  <c r="B19" i="39"/>
  <c r="H59" i="27"/>
  <c r="AM23" i="38" l="1"/>
  <c r="AE48" i="38"/>
  <c r="O83" i="38"/>
  <c r="H83" i="38" s="1"/>
  <c r="Q22" i="13"/>
  <c r="V22" i="13" s="1"/>
  <c r="W22" i="13" s="1"/>
  <c r="E14" i="8" l="1"/>
  <c r="B70" i="8" s="1"/>
  <c r="H70" i="8" s="1"/>
  <c r="C5" i="8" s="1"/>
  <c r="C17" i="3"/>
  <c r="G20" i="7"/>
  <c r="M17" i="3" l="1"/>
  <c r="U17" i="3" s="1"/>
  <c r="I17" i="3"/>
  <c r="M18" i="3"/>
  <c r="B18" i="29"/>
  <c r="I18" i="29" s="1"/>
  <c r="H20" i="7"/>
  <c r="K18" i="29" s="1"/>
  <c r="H21" i="7"/>
  <c r="K19" i="29" s="1"/>
  <c r="B42" i="27"/>
  <c r="B21" i="27" s="1"/>
  <c r="H22" i="38" l="1"/>
  <c r="H47" i="38" s="1"/>
  <c r="B22" i="27"/>
  <c r="H23" i="38" s="1"/>
  <c r="L23" i="38" s="1"/>
  <c r="S18" i="29"/>
  <c r="Z18" i="29" s="1"/>
  <c r="V19" i="29"/>
  <c r="W19" i="29"/>
  <c r="X19" i="29"/>
  <c r="T19" i="29"/>
  <c r="Y19" i="29"/>
  <c r="S19" i="29"/>
  <c r="U19" i="29"/>
  <c r="X18" i="3"/>
  <c r="S17" i="3"/>
  <c r="Z18" i="3"/>
  <c r="W18" i="3"/>
  <c r="S18" i="3"/>
  <c r="Y18" i="3"/>
  <c r="V18" i="3"/>
  <c r="D42" i="27"/>
  <c r="U18" i="3"/>
  <c r="P84" i="38"/>
  <c r="AA17" i="3"/>
  <c r="L47" i="38" l="1"/>
  <c r="B47" i="38" s="1"/>
  <c r="I85" i="38" s="1"/>
  <c r="H48" i="38"/>
  <c r="V84" i="38"/>
  <c r="T85" i="38"/>
  <c r="U85" i="38"/>
  <c r="I71" i="8"/>
  <c r="Q85" i="38"/>
  <c r="I70" i="8"/>
  <c r="P85" i="38"/>
  <c r="R85" i="38"/>
  <c r="S85" i="38"/>
  <c r="Z19" i="29"/>
  <c r="I47" i="38"/>
  <c r="D22" i="27"/>
  <c r="R42" i="27"/>
  <c r="D21" i="27"/>
  <c r="B60" i="27" s="1"/>
  <c r="AA18" i="3"/>
  <c r="L22" i="38"/>
  <c r="V85" i="38" l="1"/>
  <c r="I84" i="38"/>
  <c r="B84" i="38" s="1"/>
  <c r="J85" i="38"/>
  <c r="C85" i="38" s="1"/>
  <c r="N85" i="38"/>
  <c r="G85" i="38" s="1"/>
  <c r="K85" i="38"/>
  <c r="D85" i="38" s="1"/>
  <c r="L85" i="38"/>
  <c r="E85" i="38" s="1"/>
  <c r="M85" i="38"/>
  <c r="F85" i="38" s="1"/>
  <c r="B85" i="38"/>
  <c r="I48" i="38"/>
  <c r="L48" i="38"/>
  <c r="D61" i="27"/>
  <c r="C61" i="27"/>
  <c r="E61" i="27"/>
  <c r="F61" i="27"/>
  <c r="G61" i="27"/>
  <c r="R22" i="27"/>
  <c r="R21" i="27"/>
  <c r="B61" i="27"/>
  <c r="M48" i="38" l="1"/>
  <c r="B48" i="38"/>
  <c r="B23" i="38" s="1"/>
  <c r="M47" i="38"/>
  <c r="E47" i="38" s="1"/>
  <c r="B20" i="39"/>
  <c r="H60" i="27"/>
  <c r="B21" i="39"/>
  <c r="B26" i="39" s="1"/>
  <c r="H61" i="27"/>
  <c r="G47" i="38" l="1"/>
  <c r="C23" i="38"/>
  <c r="C48" i="38"/>
  <c r="C27" i="39" s="1"/>
  <c r="M25" i="39" s="1"/>
  <c r="G48" i="38"/>
  <c r="I27" i="39" s="1"/>
  <c r="M27" i="39" s="1"/>
  <c r="E48" i="38"/>
  <c r="F27" i="39" s="1"/>
  <c r="M26" i="39" s="1"/>
  <c r="B22" i="38"/>
  <c r="C22" i="38"/>
  <c r="C47" i="38"/>
  <c r="C20" i="39" l="1"/>
  <c r="O85" i="38"/>
  <c r="H85" i="38" s="1"/>
  <c r="C21" i="39"/>
  <c r="C26" i="39" s="1"/>
  <c r="O84" i="38"/>
  <c r="H84" i="38" s="1"/>
  <c r="S21" i="27" l="1"/>
  <c r="D47" i="38"/>
  <c r="D48" i="38"/>
  <c r="E22" i="38" l="1"/>
  <c r="D22" i="38"/>
  <c r="D21" i="39"/>
  <c r="D20" i="39"/>
  <c r="T21" i="27"/>
  <c r="F47" i="38"/>
  <c r="T22" i="27"/>
  <c r="F48" i="38"/>
  <c r="F23" i="38" s="1"/>
  <c r="E23" i="38"/>
  <c r="D23" i="38"/>
  <c r="G23" i="38" l="1"/>
  <c r="F20" i="39"/>
  <c r="G21" i="39"/>
  <c r="I26" i="39" s="1"/>
  <c r="F21" i="39"/>
  <c r="H26" i="39" s="1"/>
  <c r="E26" i="39"/>
  <c r="E21" i="39"/>
  <c r="F26" i="39" s="1"/>
  <c r="G22" i="38"/>
  <c r="F22" i="38"/>
  <c r="E20" i="39"/>
  <c r="G20" i="39" l="1"/>
</calcChain>
</file>

<file path=xl/comments1.xml><?xml version="1.0" encoding="utf-8"?>
<comments xmlns="http://schemas.openxmlformats.org/spreadsheetml/2006/main">
  <authors>
    <author>Losada Muñoz, Raquel</author>
  </authors>
  <commentList>
    <comment ref="P21" authorId="0" shapeId="0">
      <text>
        <r>
          <rPr>
            <sz val="9"/>
            <color indexed="81"/>
            <rFont val="Tahoma"/>
            <family val="2"/>
          </rPr>
          <t>se aplica al dato observado de 2016 la tasa de variación de la proyección de población del INE</t>
        </r>
      </text>
    </comment>
  </commentList>
</comments>
</file>

<file path=xl/comments2.xml><?xml version="1.0" encoding="utf-8"?>
<comments xmlns="http://schemas.openxmlformats.org/spreadsheetml/2006/main">
  <authors>
    <author>Losada Muñoz, Raquel</author>
  </authors>
  <commentList>
    <comment ref="E20" authorId="0" shapeId="0">
      <text>
        <r>
          <rPr>
            <sz val="9"/>
            <color indexed="81"/>
            <rFont val="Tahoma"/>
            <family val="2"/>
          </rPr>
          <t>deflactor implicito pib estimación cuadro macro Plan presupuestario (de diciembre) 2017</t>
        </r>
      </text>
    </comment>
  </commentList>
</comments>
</file>

<file path=xl/comments3.xml><?xml version="1.0" encoding="utf-8"?>
<comments xmlns="http://schemas.openxmlformats.org/spreadsheetml/2006/main">
  <authors>
    <author>Losada Muñoz, Raquel</author>
  </authors>
  <commentList>
    <comment ref="E29" authorId="0" shapeId="0">
      <text>
        <r>
          <rPr>
            <sz val="9"/>
            <color indexed="81"/>
            <rFont val="Tahoma"/>
            <family val="2"/>
          </rPr>
          <t xml:space="preserve">Cifra EDP 2017
</t>
        </r>
      </text>
    </comment>
    <comment ref="H29" authorId="0" shapeId="0">
      <text>
        <r>
          <rPr>
            <sz val="9"/>
            <color indexed="81"/>
            <rFont val="Tahoma"/>
            <family val="2"/>
          </rPr>
          <t xml:space="preserve">
Previsión incluida en la actualización DBP 17 del deflactor de la FBCF</t>
        </r>
      </text>
    </comment>
  </commentList>
</comments>
</file>

<file path=xl/comments4.xml><?xml version="1.0" encoding="utf-8"?>
<comments xmlns="http://schemas.openxmlformats.org/spreadsheetml/2006/main">
  <authors>
    <author>Losada Muñoz, Raquel</author>
  </authors>
  <commentList>
    <comment ref="I25" authorId="0" shapeId="0">
      <text>
        <r>
          <rPr>
            <sz val="9"/>
            <color indexed="81"/>
            <rFont val="Tahoma"/>
            <family val="2"/>
          </rPr>
          <t>Dato procedente del cuadro macro presentado por el Gobierno para el Plan presupuestario 2017</t>
        </r>
      </text>
    </comment>
  </commentList>
</comments>
</file>

<file path=xl/comments5.xml><?xml version="1.0" encoding="utf-8"?>
<comments xmlns="http://schemas.openxmlformats.org/spreadsheetml/2006/main">
  <authors>
    <author>Losada Muñoz, Raquel</author>
  </authors>
  <commentList>
    <comment ref="O18" authorId="0" shapeId="0">
      <text>
        <r>
          <rPr>
            <b/>
            <sz val="9"/>
            <color indexed="81"/>
            <rFont val="Tahoma"/>
            <family val="2"/>
          </rPr>
          <t>cuadro macro ptos2017</t>
        </r>
      </text>
    </comment>
  </commentList>
</comments>
</file>

<file path=xl/sharedStrings.xml><?xml version="1.0" encoding="utf-8"?>
<sst xmlns="http://schemas.openxmlformats.org/spreadsheetml/2006/main" count="4788" uniqueCount="305">
  <si>
    <t>RA</t>
  </si>
  <si>
    <t>CI</t>
  </si>
  <si>
    <t>CCF</t>
  </si>
  <si>
    <t>T pagados</t>
  </si>
  <si>
    <t>Ventas</t>
  </si>
  <si>
    <t>E/R</t>
  </si>
  <si>
    <t>sector</t>
  </si>
  <si>
    <t>Id</t>
  </si>
  <si>
    <t>D.1ES.13</t>
  </si>
  <si>
    <t>Remuneración de asalariados</t>
  </si>
  <si>
    <t>Consumos intermedios</t>
  </si>
  <si>
    <t>D.29ES.13</t>
  </si>
  <si>
    <t>Formación bruta de capital fijo</t>
  </si>
  <si>
    <t>Variación de existencias y adquisiciones menos cesiones de objetos valiosos</t>
  </si>
  <si>
    <t>1999</t>
  </si>
  <si>
    <t>2000</t>
  </si>
  <si>
    <t>2001</t>
  </si>
  <si>
    <t>2002</t>
  </si>
  <si>
    <t>2003</t>
  </si>
  <si>
    <t>2004</t>
  </si>
  <si>
    <t>2005</t>
  </si>
  <si>
    <t>2006</t>
  </si>
  <si>
    <t>2007</t>
  </si>
  <si>
    <t>2008</t>
  </si>
  <si>
    <t>2009</t>
  </si>
  <si>
    <t>2010</t>
  </si>
  <si>
    <t>2011</t>
  </si>
  <si>
    <t>2012</t>
  </si>
  <si>
    <t>2013</t>
  </si>
  <si>
    <t>2014</t>
  </si>
  <si>
    <t>Op.</t>
  </si>
  <si>
    <t>denom.</t>
  </si>
  <si>
    <t>Formación bruta de capital</t>
  </si>
  <si>
    <t>Consumo de capital fijo</t>
  </si>
  <si>
    <t>Importaciones de bienes y servicios</t>
  </si>
  <si>
    <t>Exportaciones de bienes y servicios</t>
  </si>
  <si>
    <t>Gasto en consumo final</t>
  </si>
  <si>
    <t>Variables de control de la estimación</t>
  </si>
  <si>
    <t>2015</t>
  </si>
  <si>
    <t>2016</t>
  </si>
  <si>
    <t>Nº asalariados públicos
 (en tasa anual)</t>
  </si>
  <si>
    <t>nº personas atendidas por  empleado público</t>
  </si>
  <si>
    <t>Resultado</t>
  </si>
  <si>
    <t>Consumos Intermedios</t>
  </si>
  <si>
    <t>Consumos intermedios, en M€</t>
  </si>
  <si>
    <t>Otros impuestos sobre la producción pagados por las AAPP</t>
  </si>
  <si>
    <t xml:space="preserve">Otros impuestos sobre la producción </t>
  </si>
  <si>
    <t>Otros impuestos pagados , en tasa anual</t>
  </si>
  <si>
    <t>1999T1</t>
  </si>
  <si>
    <t>1999T2</t>
  </si>
  <si>
    <t>1999T3</t>
  </si>
  <si>
    <t>1999T4</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</si>
  <si>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</si>
  <si>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</si>
  <si>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</si>
  <si>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</si>
  <si>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</si>
  <si>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</si>
  <si>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</si>
  <si>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</si>
  <si>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</si>
  <si>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</si>
  <si>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</si>
  <si>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</si>
  <si>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</si>
  <si>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</si>
  <si>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</si>
  <si>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</si>
  <si>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</si>
  <si>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</si>
  <si>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</si>
  <si>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</si>
  <si>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</si>
  <si>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</si>
  <si>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</si>
  <si>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</si>
  <si>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</si>
  <si>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</si>
  <si>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</si>
  <si>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</si>
  <si>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</si>
  <si>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</si>
  <si>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</si>
  <si>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</si>
  <si>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</si>
  <si>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</si>
  <si>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</si>
  <si>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</si>
  <si>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</si>
  <si>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</si>
  <si>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</si>
  <si>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</si>
  <si>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</si>
  <si>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</si>
  <si>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</si>
  <si>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</si>
  <si>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</si>
  <si>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</si>
  <si>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</si>
  <si>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</si>
  <si>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</si>
  <si>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</si>
  <si>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</si>
  <si>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</si>
  <si>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</si>
  <si>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</si>
  <si>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</si>
  <si>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</si>
  <si>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</si>
  <si>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</si>
  <si>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</si>
  <si>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FBCF</t>
  </si>
  <si>
    <t>Transferencias sociales en especie adquiridas en el mercado</t>
  </si>
  <si>
    <t>TSE adq</t>
  </si>
  <si>
    <t>TSE adq.mercado</t>
  </si>
  <si>
    <t>tasa var.precio receta</t>
  </si>
  <si>
    <t>1995</t>
  </si>
  <si>
    <t>1996</t>
  </si>
  <si>
    <t>1997</t>
  </si>
  <si>
    <t>1998</t>
  </si>
  <si>
    <t>Gasto Farmacéutico Total, en M€</t>
  </si>
  <si>
    <t>Resto del gasto (conciertos sanitarios, educativos, etc..), en M€</t>
  </si>
  <si>
    <t>Número de recetas, en millones.</t>
  </si>
  <si>
    <t>Ventas, en M€</t>
  </si>
  <si>
    <t>Ventas por habitante, en €</t>
  </si>
  <si>
    <t>CONSUMO PÚBLICO: RESULTADOS</t>
  </si>
  <si>
    <t>p.3es.13</t>
  </si>
  <si>
    <t>Consumo público, en M€</t>
  </si>
  <si>
    <t>TSE adq.mdo</t>
  </si>
  <si>
    <t>Remuneración asalariados</t>
  </si>
  <si>
    <t>Consumo público</t>
  </si>
  <si>
    <t>En millones de euros</t>
  </si>
  <si>
    <t>En variación anual</t>
  </si>
  <si>
    <t>Variables explicativas</t>
  </si>
  <si>
    <t>Nº asalariados públicos, en tasas anuales</t>
  </si>
  <si>
    <t>TSE recetas</t>
  </si>
  <si>
    <t>TSE resto</t>
  </si>
  <si>
    <t>Participación precios</t>
  </si>
  <si>
    <t>Tasa variación precios de los supuestos</t>
  </si>
  <si>
    <t>Ratio Nº recetas por persona de más de 65</t>
  </si>
  <si>
    <t>Ratio Nº recetas mensuales por persona de más de 65</t>
  </si>
  <si>
    <t>Variables explicaticas gasto farmaceutico</t>
  </si>
  <si>
    <t>tasa de variación precios calculada</t>
  </si>
  <si>
    <t>Otros impuestos pagados, en M€</t>
  </si>
  <si>
    <t>Transferencias Sociales en especie adquiridas en el mercado</t>
  </si>
  <si>
    <t xml:space="preserve">Ventas </t>
  </si>
  <si>
    <t>Q</t>
  </si>
  <si>
    <t>T</t>
  </si>
  <si>
    <t>Recetas</t>
  </si>
  <si>
    <t>Precio</t>
  </si>
  <si>
    <t>Servicios concertados</t>
  </si>
  <si>
    <t>Total</t>
  </si>
  <si>
    <t>Producción propia</t>
  </si>
  <si>
    <t>Producción adquirida</t>
  </si>
  <si>
    <t>Aportaciones al crecimiento del consumo público</t>
  </si>
  <si>
    <t>TSE</t>
  </si>
  <si>
    <t>pib</t>
  </si>
  <si>
    <t xml:space="preserve">T </t>
  </si>
  <si>
    <t xml:space="preserve">P </t>
  </si>
  <si>
    <t>Tasas de variación (%)</t>
  </si>
  <si>
    <t>W</t>
  </si>
  <si>
    <t>Efectivos</t>
  </si>
  <si>
    <t>V</t>
  </si>
  <si>
    <t>GCFAP</t>
  </si>
  <si>
    <t>shock</t>
  </si>
  <si>
    <t>Devolución paga extra 2012, en M€</t>
  </si>
  <si>
    <t xml:space="preserve">Total </t>
  </si>
  <si>
    <t>Deflactores BRUTOS.        Indice 2010=100</t>
  </si>
  <si>
    <t>Producto interior bruto a precios de mercado</t>
  </si>
  <si>
    <t>Gasto en consumo final de los hogares</t>
  </si>
  <si>
    <t>Gasto en consumo final de las ISFLSH</t>
  </si>
  <si>
    <t>Gasto en consumo final de las AAPP</t>
  </si>
  <si>
    <t>FBCF. Activos fijos materiales</t>
  </si>
  <si>
    <t>FBCF. Activos fijos materiales. Construcción</t>
  </si>
  <si>
    <t>Exportaciones de bienes</t>
  </si>
  <si>
    <t>Exportaciones de servicios</t>
  </si>
  <si>
    <t>Importaciones de bienes</t>
  </si>
  <si>
    <t>Importaciones de servicios</t>
  </si>
  <si>
    <t>Anuales:</t>
  </si>
  <si>
    <t>Variación anual</t>
  </si>
  <si>
    <t>Remuneración por asalariado público sin el efecto de la paga extra, en tasa anual</t>
  </si>
  <si>
    <t>Remuneración por asalariado público sin el efecto de paga extra, en miles</t>
  </si>
  <si>
    <t>RA (sin incluir medida paga extra)</t>
  </si>
  <si>
    <t>Medida extraordinaria: paga extra 2012, en M€</t>
  </si>
  <si>
    <r>
      <t xml:space="preserve">Remuneración de asalariados (S.13) </t>
    </r>
    <r>
      <rPr>
        <i/>
        <sz val="11"/>
        <color theme="1"/>
        <rFont val="Calibri"/>
        <family val="2"/>
        <scheme val="minor"/>
      </rPr>
      <t>Fuente: Contabilidad nacional
En millones de €</t>
    </r>
  </si>
  <si>
    <t>Remuneración por asalariado público (incluyendo medida extracción y devolución parcial paga extra), en tasa anual</t>
  </si>
  <si>
    <t>Remuneración por asalariado público incluyendo el efecto de paga extra, en miles</t>
  </si>
  <si>
    <t>Remuneración por asalariado público, sin efecto devolución paga extra
(en tasa anual)</t>
  </si>
  <si>
    <t>Paso 1:</t>
  </si>
  <si>
    <t>Paso 2:</t>
  </si>
  <si>
    <t>Consumos intermedios, en tasa anual (%)</t>
  </si>
  <si>
    <t>tasa de variación (%)</t>
  </si>
  <si>
    <t>FBCF acda 10 años</t>
  </si>
  <si>
    <t>tasa de variación del nº recetas</t>
  </si>
  <si>
    <t>Precio medio receta, en €</t>
  </si>
  <si>
    <t>Variables explicaticas de conciertos sanitarios, educativos y resto…</t>
  </si>
  <si>
    <t>Consumo público (Producción propia)</t>
  </si>
  <si>
    <t>Población 
(INE)</t>
  </si>
  <si>
    <t>tasa variación en cantidad (%)</t>
  </si>
  <si>
    <t>deflactor GCFH (%)</t>
  </si>
  <si>
    <t>Ventas por habitante, en tasa anual (%)</t>
  </si>
  <si>
    <t>Deflactor GCFH, tasa anual (%)</t>
  </si>
  <si>
    <t>ratio ventas x hab /PIB</t>
  </si>
  <si>
    <t>Parte del gasto que se concierta (%)</t>
  </si>
  <si>
    <t>Resto del gasto (conciertos sanitarios, educativos, etc..), tasa variación (%)</t>
  </si>
  <si>
    <t>Contribuciones al crecimiento</t>
  </si>
  <si>
    <t>Deflactor implicito PIB</t>
  </si>
  <si>
    <t>Deflactor FBCF</t>
  </si>
  <si>
    <t>deflactores INE (fichero ine)</t>
  </si>
  <si>
    <r>
      <t xml:space="preserve">P
</t>
    </r>
    <r>
      <rPr>
        <sz val="9"/>
        <color theme="1"/>
        <rFont val="Calibri"/>
        <family val="2"/>
        <scheme val="minor"/>
      </rPr>
      <t>(remuneración por asalariado)</t>
    </r>
  </si>
  <si>
    <r>
      <t xml:space="preserve">Q
</t>
    </r>
    <r>
      <rPr>
        <sz val="9"/>
        <color theme="1"/>
        <rFont val="Calibri"/>
        <family val="2"/>
        <scheme val="minor"/>
      </rPr>
      <t>(nº efectivos)</t>
    </r>
  </si>
  <si>
    <t>Ventas (-)</t>
  </si>
  <si>
    <t>Consumo público: Producción propia</t>
  </si>
  <si>
    <r>
      <t xml:space="preserve">P </t>
    </r>
    <r>
      <rPr>
        <sz val="9"/>
        <color theme="1"/>
        <rFont val="Calibri"/>
        <family val="2"/>
        <scheme val="minor"/>
      </rPr>
      <t>(deflactor GCFH)</t>
    </r>
  </si>
  <si>
    <t>Del gasto en recetas</t>
  </si>
  <si>
    <t>Tasa var. resto del gasto (conciertos sanitarios, educativos, etc..), en %</t>
  </si>
  <si>
    <t>Tasa variación precio medio receta, en %</t>
  </si>
  <si>
    <t>Tasa de variación del nº recetas, en %</t>
  </si>
  <si>
    <t>Déficit público, en M €</t>
  </si>
  <si>
    <t>PIB, en M €</t>
  </si>
  <si>
    <t>Déficit público</t>
  </si>
  <si>
    <t>PIB</t>
  </si>
  <si>
    <t>% s/PIB</t>
  </si>
  <si>
    <t>Variables de control</t>
  </si>
  <si>
    <t>Ventas , en tasa anual (%)</t>
  </si>
  <si>
    <t>Tasa variación en cantidad (%)</t>
  </si>
  <si>
    <t>Paso 3:</t>
  </si>
  <si>
    <t>Paso 4:</t>
  </si>
  <si>
    <t>Paso 5:</t>
  </si>
  <si>
    <t>Paso 6:</t>
  </si>
  <si>
    <r>
      <t>TOTAL CONSUMO PÚBLICO,</t>
    </r>
    <r>
      <rPr>
        <sz val="10"/>
        <color rgb="FFC00000"/>
        <rFont val="Gill Sans MT"/>
        <family val="2"/>
      </rPr>
      <t xml:space="preserve"> en Millones €</t>
    </r>
  </si>
  <si>
    <r>
      <t xml:space="preserve">TOTAL CONSUMO PÚBLICO, 
</t>
    </r>
    <r>
      <rPr>
        <sz val="10"/>
        <color rgb="FFC00000"/>
        <rFont val="Gill Sans MT"/>
        <family val="2"/>
      </rPr>
      <t>var %</t>
    </r>
  </si>
  <si>
    <r>
      <t xml:space="preserve">Consumo público </t>
    </r>
    <r>
      <rPr>
        <i/>
        <sz val="10"/>
        <color theme="1"/>
        <rFont val="Gill Sans MT"/>
        <family val="2"/>
      </rPr>
      <t>(deducido supuestos)</t>
    </r>
  </si>
  <si>
    <t>Supuestos a introducir:</t>
  </si>
  <si>
    <t>Producción adquirida, en nivel</t>
  </si>
  <si>
    <t>Consumo público: Producción propia, en nivel</t>
  </si>
  <si>
    <t>En tasa de variación (%)</t>
  </si>
  <si>
    <t>DETERMINANTES</t>
  </si>
  <si>
    <t>En nivel, M €</t>
  </si>
  <si>
    <r>
      <t>Producción propia,</t>
    </r>
    <r>
      <rPr>
        <b/>
        <i/>
        <sz val="11"/>
        <color theme="1"/>
        <rFont val="Calibri"/>
        <family val="2"/>
        <scheme val="minor"/>
      </rPr>
      <t xml:space="preserve"> en tasas de variación (%)</t>
    </r>
  </si>
  <si>
    <r>
      <t xml:space="preserve">Producción adquirida, </t>
    </r>
    <r>
      <rPr>
        <b/>
        <i/>
        <sz val="11"/>
        <color theme="1"/>
        <rFont val="Calibri"/>
        <family val="2"/>
        <scheme val="minor"/>
      </rPr>
      <t>en tasas de variación (%)</t>
    </r>
  </si>
  <si>
    <t>EFECTO CONTABLE en…..</t>
  </si>
  <si>
    <t>EFECTO CONTABLE en…</t>
  </si>
  <si>
    <t>Tasa variación de la cantidad de insumos, en %</t>
  </si>
  <si>
    <t>Tasa variación anual, en %</t>
  </si>
  <si>
    <t>RxA</t>
  </si>
  <si>
    <t xml:space="preserve">Volver a supuestos </t>
  </si>
  <si>
    <t>Total, en M €</t>
  </si>
  <si>
    <t>Aplicando shock</t>
  </si>
  <si>
    <t>Déficit público s/PIB</t>
  </si>
  <si>
    <t>2017</t>
  </si>
  <si>
    <t>Población mayor o = de 65 años</t>
  </si>
  <si>
    <t>deflactores , INE</t>
  </si>
  <si>
    <r>
      <t xml:space="preserve">El usuario podrá observar el efecto </t>
    </r>
    <r>
      <rPr>
        <b/>
        <i/>
        <u/>
        <sz val="12"/>
        <rFont val="Calibri"/>
        <family val="2"/>
        <scheme val="minor"/>
      </rPr>
      <t>contable</t>
    </r>
    <r>
      <rPr>
        <b/>
        <i/>
        <sz val="12"/>
        <rFont val="Calibri"/>
        <family val="2"/>
        <scheme val="minor"/>
      </rPr>
      <t xml:space="preserve"> en el Consumo público, PIB y Déficit en caso de aplicar un shock en alguno de los determinantes
</t>
    </r>
    <r>
      <rPr>
        <b/>
        <i/>
        <sz val="12"/>
        <color rgb="FFC00000"/>
        <rFont val="Calibri"/>
        <family val="2"/>
        <scheme val="minor"/>
      </rPr>
      <t>Utilice las celdas con fondo verde para aplicar los shocks</t>
    </r>
  </si>
  <si>
    <t>FBCF acda 10 años (%var.)</t>
  </si>
  <si>
    <t>Población (1 de enero)
Fuente: INE</t>
  </si>
  <si>
    <t>Otros imp.</t>
  </si>
  <si>
    <t>C.I</t>
  </si>
  <si>
    <t>Deflactor FBCF construcción</t>
  </si>
  <si>
    <t>Efecto contable por aplicar el shock</t>
  </si>
  <si>
    <t>Aportación al crecimiento FINAL</t>
  </si>
  <si>
    <t>Aportación al crecimiento con los supuestos iniciales</t>
  </si>
  <si>
    <t xml:space="preserve">Supuestos a introducir para obtener el Consumo público </t>
  </si>
  <si>
    <t>Volver al índice</t>
  </si>
  <si>
    <t xml:space="preserve"> (incluir shocks en las celdas con fondo verde)</t>
  </si>
  <si>
    <t>Consumo público 
Cuadro macro DBP 2017</t>
  </si>
  <si>
    <t>Déficit DBP
(%PIB)</t>
  </si>
  <si>
    <t>Déficit final
(%PIB)</t>
  </si>
  <si>
    <t>% var</t>
  </si>
  <si>
    <t>% PIB</t>
  </si>
  <si>
    <t xml:space="preserve"> </t>
  </si>
  <si>
    <t>M €</t>
  </si>
  <si>
    <t>miles €</t>
  </si>
  <si>
    <t>€</t>
  </si>
  <si>
    <t>Millones</t>
  </si>
  <si>
    <t xml:space="preserve">RxA
</t>
  </si>
  <si>
    <t xml:space="preserve">miles </t>
  </si>
  <si>
    <t>Déficit</t>
  </si>
  <si>
    <t>Nota: El punto de partida será el escenario del Plan presupuestario 2017. La columnaa la izquierda del shock recoge el importe una vez incluido éste. El año 2016 se tomará como observado.</t>
  </si>
  <si>
    <t>Indice de Precios Industriales. Base 2010 (CNAE-09). Medias anuales.</t>
  </si>
  <si>
    <t>Indice de Precios de Consumo. Base 2010. Medias anuales</t>
  </si>
  <si>
    <t>deflactor (%)</t>
  </si>
  <si>
    <t>deflactor (nivel)</t>
  </si>
  <si>
    <t>Consumo público Plan Presupuestario</t>
  </si>
  <si>
    <t>P</t>
  </si>
  <si>
    <t>Nivel 2015</t>
  </si>
  <si>
    <t>Nominal</t>
  </si>
  <si>
    <t>Deflactor, en tasa anual (%)</t>
  </si>
  <si>
    <t>tasa var (%)</t>
  </si>
  <si>
    <t xml:space="preserve">Nº empleados públicos, en miles
 (Fuente: INE) </t>
  </si>
  <si>
    <t>1. Supuestos de evolución (Actualización del Plan Presupuestario 2017)</t>
  </si>
  <si>
    <t xml:space="preserve"> (si se desea cambiar los supuestos de evolución cambiar en las celdas con fondo verde)</t>
  </si>
  <si>
    <t>2. Cálculos:</t>
  </si>
  <si>
    <t>3. Posibilidad de aplicar shocks sobre los supuestos iniciales</t>
  </si>
  <si>
    <t>Simulador de estimación del Gasto en consumo final de las AAPP (= Consumo público)</t>
  </si>
  <si>
    <t>Consumo público DBP. 
(%var)</t>
  </si>
  <si>
    <t>Consumo público Final 
(%var)</t>
  </si>
  <si>
    <t>PIB DBP 
(%var)</t>
  </si>
  <si>
    <t>PIB Final
(%var)</t>
  </si>
  <si>
    <t>0. Léeme</t>
  </si>
  <si>
    <t>1. Elaboración de un escenario base.</t>
  </si>
  <si>
    <t>El usuario puede aplicar determinados shocks en cada uno de los determinantes del Consumo público en la hoja de cálculo (pestaña “Escenario_incl_shocks”) y observar su impacto.
Asimismo en la hoja de cálculo se podrían combinar varios shocks a la vez derivados de los distintos componentes.</t>
  </si>
  <si>
    <t>2. Aplicación de shocks en los compoennetes del consumo público.</t>
  </si>
  <si>
    <t>Funcionamiento del simlulador</t>
  </si>
  <si>
    <t>Los supuestos por componentes para alcanzar la cifra de Consumo público de partida se incluyen en la pestaña “supuestos_DBP” de la hoja de cálculo. 
En este ejercicio se ha tomado como escenario Base las cifras incluidas en la actualización del Plan Presupuestario 2017 enviado a Bruselas por el Gobierno en diciembre de 2016.
En todo caso, el usuario podría modificar dichos supuestos (celdas con fondo verde), si bien aparecerá un mensaje en caso de no ajustarse a la cifra final de Consumo público incluida en el Plan Presupuestario 2017. Con el propósito de ayudar al analista, se presentan gráficos con la evolución de las principales variables, las series históricas desde 2003, así como determinadas variables de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</si>
</sst>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00"/>
    <numFmt numFmtId="168" formatCode="#,##0.00000"/>
  </numFmts>
  <fonts count="61" x14ac:knownFonts="1">
    <font>
      <sz val="11"/>
      <color theme="1"/>
      <name val="Calibri"/>
      <family val="2"/>
      <scheme val="minor"/>
    </font>
    <font>
      <b/>
      <sz val="11"/>
      <color theme="1"/>
      <name val="Calibri"/>
      <family val="2"/>
      <scheme val="minor"/>
    </font>
    <font>
      <i/>
      <sz val="11"/>
      <color rgb="FFC00000"/>
      <name val="Calibri"/>
      <family val="2"/>
      <scheme val="minor"/>
    </font>
    <font>
      <sz val="11"/>
      <color rgb="FFC00000"/>
      <name val="Calibri"/>
      <family val="2"/>
      <scheme val="minor"/>
    </font>
    <font>
      <i/>
      <sz val="11"/>
      <color theme="1"/>
      <name val="Calibri"/>
      <family val="2"/>
      <scheme val="minor"/>
    </font>
    <font>
      <b/>
      <sz val="9"/>
      <color indexed="81"/>
      <name val="Tahoma"/>
      <family val="2"/>
    </font>
    <font>
      <sz val="9"/>
      <color indexed="81"/>
      <name val="Tahoma"/>
      <family val="2"/>
    </font>
    <font>
      <sz val="11"/>
      <color theme="1"/>
      <name val="Calibri"/>
      <family val="2"/>
      <scheme val="minor"/>
    </font>
    <font>
      <sz val="11"/>
      <name val="Calibri"/>
      <family val="2"/>
      <scheme val="minor"/>
    </font>
    <font>
      <sz val="11"/>
      <color theme="1"/>
      <name val="Gill Sans MT"/>
      <family val="2"/>
    </font>
    <font>
      <sz val="11"/>
      <color rgb="FFC00000"/>
      <name val="Gill Sans MT"/>
      <family val="2"/>
    </font>
    <font>
      <sz val="11"/>
      <name val="Gill Sans MT"/>
      <family val="2"/>
    </font>
    <font>
      <b/>
      <sz val="14"/>
      <color rgb="FFC00000"/>
      <name val="Gill Sans MT"/>
      <family val="2"/>
    </font>
    <font>
      <sz val="11"/>
      <color theme="0" tint="-0.499984740745262"/>
      <name val="Gill Sans MT"/>
      <family val="2"/>
    </font>
    <font>
      <b/>
      <sz val="11"/>
      <color rgb="FFC00000"/>
      <name val="Gill Sans MT"/>
      <family val="2"/>
    </font>
    <font>
      <b/>
      <u/>
      <sz val="11"/>
      <color rgb="FFC00000"/>
      <name val="Gill Sans MT"/>
      <family val="2"/>
    </font>
    <font>
      <b/>
      <sz val="11"/>
      <name val="Calibri"/>
      <family val="2"/>
      <scheme val="minor"/>
    </font>
    <font>
      <sz val="11"/>
      <color rgb="FFCC0000"/>
      <name val="Calibri"/>
      <family val="2"/>
      <scheme val="minor"/>
    </font>
    <font>
      <sz val="9"/>
      <color theme="1"/>
      <name val="Calibri"/>
      <family val="2"/>
      <scheme val="minor"/>
    </font>
    <font>
      <u/>
      <sz val="11"/>
      <color theme="10"/>
      <name val="Calibri"/>
      <family val="2"/>
      <scheme val="minor"/>
    </font>
    <font>
      <sz val="12"/>
      <name val="Gill Sans MT"/>
      <family val="2"/>
    </font>
    <font>
      <sz val="8.8000000000000007"/>
      <color rgb="FF333333"/>
      <name val="Arial"/>
      <family val="2"/>
    </font>
    <font>
      <b/>
      <sz val="9.9"/>
      <color rgb="FF333333"/>
      <name val="Arial"/>
      <family val="2"/>
    </font>
    <font>
      <b/>
      <sz val="8.8000000000000007"/>
      <color rgb="FF333333"/>
      <name val="Arial"/>
      <family val="2"/>
    </font>
    <font>
      <sz val="8.25"/>
      <color rgb="FF333333"/>
      <name val="Arial"/>
      <family val="2"/>
    </font>
    <font>
      <b/>
      <sz val="9"/>
      <color theme="1"/>
      <name val="Calibri"/>
      <family val="2"/>
      <scheme val="minor"/>
    </font>
    <font>
      <i/>
      <sz val="11"/>
      <name val="Calibri"/>
      <family val="2"/>
      <scheme val="minor"/>
    </font>
    <font>
      <b/>
      <sz val="8"/>
      <color theme="3" tint="-0.499984740745262"/>
      <name val="Tahoma"/>
      <family val="2"/>
    </font>
    <font>
      <sz val="8"/>
      <color theme="3" tint="-0.499984740745262"/>
      <name val="Tahoma"/>
      <family val="2"/>
    </font>
    <font>
      <sz val="8"/>
      <color theme="1"/>
      <name val="Tahoma"/>
      <family val="2"/>
    </font>
    <font>
      <sz val="8"/>
      <color rgb="FFFF0000"/>
      <name val="Tahoma"/>
      <family val="2"/>
    </font>
    <font>
      <b/>
      <sz val="10"/>
      <color rgb="FFC00000"/>
      <name val="Gill Sans MT"/>
      <family val="2"/>
    </font>
    <font>
      <sz val="10"/>
      <color theme="1"/>
      <name val="Gill Sans MT"/>
      <family val="2"/>
    </font>
    <font>
      <i/>
      <sz val="12"/>
      <color theme="1"/>
      <name val="Calibri"/>
      <family val="2"/>
      <scheme val="minor"/>
    </font>
    <font>
      <b/>
      <sz val="11"/>
      <color rgb="FFC00000"/>
      <name val="Calibri"/>
      <family val="2"/>
      <scheme val="minor"/>
    </font>
    <font>
      <b/>
      <i/>
      <sz val="11"/>
      <color theme="1"/>
      <name val="Calibri"/>
      <family val="2"/>
      <scheme val="minor"/>
    </font>
    <font>
      <sz val="10"/>
      <color rgb="FFC00000"/>
      <name val="Gill Sans MT"/>
      <family val="2"/>
    </font>
    <font>
      <sz val="11"/>
      <color theme="0"/>
      <name val="Gill Sans MT"/>
      <family val="2"/>
    </font>
    <font>
      <b/>
      <sz val="10"/>
      <color theme="1"/>
      <name val="Gill Sans MT"/>
      <family val="2"/>
    </font>
    <font>
      <i/>
      <sz val="10"/>
      <color theme="1"/>
      <name val="Gill Sans MT"/>
      <family val="2"/>
    </font>
    <font>
      <b/>
      <i/>
      <sz val="12"/>
      <color theme="1"/>
      <name val="Calibri"/>
      <family val="2"/>
      <scheme val="minor"/>
    </font>
    <font>
      <b/>
      <i/>
      <sz val="12"/>
      <name val="Calibri"/>
      <family val="2"/>
      <scheme val="minor"/>
    </font>
    <font>
      <b/>
      <i/>
      <sz val="12"/>
      <color rgb="FFC00000"/>
      <name val="Calibri"/>
      <family val="2"/>
      <scheme val="minor"/>
    </font>
    <font>
      <b/>
      <i/>
      <sz val="11"/>
      <name val="Calibri"/>
      <family val="2"/>
      <scheme val="minor"/>
    </font>
    <font>
      <b/>
      <u val="double"/>
      <sz val="11"/>
      <color rgb="FFC00000"/>
      <name val="Gill Sans MT"/>
      <family val="2"/>
    </font>
    <font>
      <b/>
      <u val="double"/>
      <sz val="10"/>
      <color rgb="FFC00000"/>
      <name val="Gill Sans MT"/>
      <family val="2"/>
    </font>
    <font>
      <sz val="11"/>
      <color rgb="FFFF0000"/>
      <name val="Calibri"/>
      <family val="2"/>
      <scheme val="minor"/>
    </font>
    <font>
      <b/>
      <u/>
      <sz val="11"/>
      <color rgb="FFC00000"/>
      <name val="Calibri"/>
      <family val="2"/>
      <scheme val="minor"/>
    </font>
    <font>
      <b/>
      <i/>
      <u/>
      <sz val="12"/>
      <name val="Calibri"/>
      <family val="2"/>
      <scheme val="minor"/>
    </font>
    <font>
      <sz val="10"/>
      <color theme="1"/>
      <name val="Calibri"/>
      <family val="2"/>
      <scheme val="minor"/>
    </font>
    <font>
      <b/>
      <i/>
      <u/>
      <sz val="11"/>
      <color rgb="FFC00000"/>
      <name val="Calibri"/>
      <family val="2"/>
      <scheme val="minor"/>
    </font>
    <font>
      <i/>
      <sz val="12"/>
      <name val="Gill Sans MT"/>
      <family val="2"/>
    </font>
    <font>
      <sz val="14"/>
      <name val="Gill Sans MT"/>
      <family val="2"/>
    </font>
    <font>
      <sz val="14"/>
      <color theme="1"/>
      <name val="Gill Sans MT"/>
      <family val="2"/>
    </font>
    <font>
      <sz val="11"/>
      <color theme="0"/>
      <name val="Calibri"/>
      <family val="2"/>
      <scheme val="minor"/>
    </font>
    <font>
      <sz val="11"/>
      <color theme="0" tint="-4.9989318521683403E-2"/>
      <name val="Calibri"/>
      <family val="2"/>
      <scheme val="minor"/>
    </font>
    <font>
      <b/>
      <sz val="10"/>
      <name val="Calibri"/>
      <family val="2"/>
      <scheme val="minor"/>
    </font>
    <font>
      <b/>
      <sz val="10"/>
      <color theme="1"/>
      <name val="Calibri"/>
      <family val="2"/>
      <scheme val="minor"/>
    </font>
    <font>
      <sz val="11"/>
      <color theme="1"/>
      <name val="Arial"/>
      <family val="2"/>
    </font>
    <font>
      <b/>
      <sz val="11"/>
      <color theme="1"/>
      <name val="Gill Sans MT"/>
      <family val="2"/>
    </font>
    <font>
      <b/>
      <sz val="12"/>
      <color theme="1"/>
      <name val="Gill Sans MT"/>
      <family val="2"/>
    </font>
  </fonts>
  <fills count="20">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bgColor indexed="64"/>
      </patternFill>
    </fill>
    <fill>
      <patternFill patternType="solid">
        <fgColor theme="7" tint="0.79998168889431442"/>
        <bgColor indexed="64"/>
      </patternFill>
    </fill>
  </fills>
  <borders count="56">
    <border>
      <left/>
      <right/>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s>
  <cellStyleXfs count="3">
    <xf numFmtId="0" fontId="0" fillId="0" borderId="0"/>
    <xf numFmtId="9" fontId="7" fillId="0" borderId="0" applyFont="0" applyFill="0" applyBorder="0" applyAlignment="0" applyProtection="0"/>
    <xf numFmtId="0" fontId="19" fillId="0" borderId="0" applyNumberFormat="0" applyFill="0" applyBorder="0" applyAlignment="0" applyProtection="0"/>
  </cellStyleXfs>
  <cellXfs count="619">
    <xf numFmtId="0" fontId="0" fillId="0" borderId="0" xfId="0"/>
    <xf numFmtId="3" fontId="0" fillId="0" borderId="0" xfId="0" applyNumberFormat="1"/>
    <xf numFmtId="4" fontId="0" fillId="0" borderId="0" xfId="0" applyNumberFormat="1"/>
    <xf numFmtId="164" fontId="0" fillId="0" borderId="0" xfId="0" applyNumberFormat="1"/>
    <xf numFmtId="0" fontId="3" fillId="0" borderId="0" xfId="0" applyFont="1"/>
    <xf numFmtId="165" fontId="0" fillId="0" borderId="0" xfId="0" applyNumberFormat="1"/>
    <xf numFmtId="0" fontId="4" fillId="0" borderId="0" xfId="0" applyFont="1"/>
    <xf numFmtId="0" fontId="0" fillId="0" borderId="0" xfId="0" applyAlignment="1">
      <alignment wrapText="1"/>
    </xf>
    <xf numFmtId="0" fontId="0" fillId="0" borderId="0" xfId="0" applyAlignment="1">
      <alignment horizontal="center" vertical="center" wrapText="1"/>
    </xf>
    <xf numFmtId="0" fontId="2" fillId="0" borderId="0" xfId="0" applyFont="1"/>
    <xf numFmtId="0" fontId="0" fillId="0" borderId="0" xfId="0" applyFill="1"/>
    <xf numFmtId="3" fontId="3" fillId="0" borderId="0" xfId="0" applyNumberFormat="1" applyFont="1" applyFill="1"/>
    <xf numFmtId="164" fontId="3" fillId="0" borderId="0" xfId="0" applyNumberFormat="1" applyFont="1" applyFill="1"/>
    <xf numFmtId="0" fontId="3" fillId="0" borderId="0" xfId="0" applyFont="1" applyFill="1"/>
    <xf numFmtId="165" fontId="3" fillId="2" borderId="0" xfId="0" applyNumberFormat="1" applyFont="1" applyFill="1"/>
    <xf numFmtId="3" fontId="3" fillId="0" borderId="0" xfId="0" applyNumberFormat="1" applyFont="1"/>
    <xf numFmtId="2" fontId="0" fillId="0" borderId="0" xfId="0" applyNumberFormat="1" applyAlignment="1">
      <alignment horizontal="right"/>
    </xf>
    <xf numFmtId="164" fontId="0" fillId="0" borderId="0" xfId="0" applyNumberFormat="1" applyAlignment="1">
      <alignment wrapText="1"/>
    </xf>
    <xf numFmtId="164" fontId="3" fillId="2" borderId="0" xfId="0" applyNumberFormat="1" applyFont="1" applyFill="1"/>
    <xf numFmtId="3" fontId="0" fillId="0" borderId="0" xfId="0" applyNumberFormat="1" applyFill="1"/>
    <xf numFmtId="0" fontId="9" fillId="0" borderId="0" xfId="0" applyFont="1" applyFill="1"/>
    <xf numFmtId="0" fontId="10" fillId="0" borderId="0" xfId="0" applyFont="1" applyFill="1"/>
    <xf numFmtId="0" fontId="12" fillId="0" borderId="0" xfId="0" applyFont="1" applyFill="1"/>
    <xf numFmtId="0" fontId="13" fillId="0" borderId="0" xfId="0" applyFont="1" applyFill="1"/>
    <xf numFmtId="0" fontId="11" fillId="0" borderId="0" xfId="0" applyFont="1" applyFill="1"/>
    <xf numFmtId="0" fontId="11" fillId="0" borderId="0" xfId="0"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14" fillId="0" borderId="0" xfId="0" applyFont="1" applyFill="1" applyAlignment="1">
      <alignment horizontal="center" vertical="center"/>
    </xf>
    <xf numFmtId="0" fontId="15" fillId="0" borderId="0" xfId="0" applyFont="1" applyFill="1"/>
    <xf numFmtId="4" fontId="3" fillId="2" borderId="0" xfId="0" applyNumberFormat="1" applyFont="1" applyFill="1" applyAlignment="1">
      <alignment wrapText="1"/>
    </xf>
    <xf numFmtId="3" fontId="10" fillId="3" borderId="0" xfId="0" applyNumberFormat="1" applyFont="1" applyFill="1" applyAlignment="1">
      <alignment horizontal="center"/>
    </xf>
    <xf numFmtId="4" fontId="0" fillId="0" borderId="0" xfId="1" applyNumberFormat="1" applyFont="1"/>
    <xf numFmtId="3" fontId="0" fillId="0" borderId="0" xfId="0" applyNumberFormat="1" applyAlignment="1">
      <alignment wrapText="1"/>
    </xf>
    <xf numFmtId="0" fontId="8" fillId="0" borderId="0" xfId="0" applyFont="1"/>
    <xf numFmtId="164" fontId="8" fillId="0" borderId="0" xfId="0" applyNumberFormat="1" applyFont="1"/>
    <xf numFmtId="4" fontId="14" fillId="0" borderId="0" xfId="0" applyNumberFormat="1" applyFont="1" applyFill="1" applyAlignment="1">
      <alignment horizontal="center" vertical="center" wrapText="1"/>
    </xf>
    <xf numFmtId="0" fontId="14" fillId="0" borderId="0" xfId="0" applyFont="1" applyFill="1"/>
    <xf numFmtId="0" fontId="10" fillId="0" borderId="0" xfId="0" applyFont="1" applyFill="1" applyAlignment="1">
      <alignment horizontal="center" vertical="center" wrapText="1"/>
    </xf>
    <xf numFmtId="3" fontId="0" fillId="3" borderId="0" xfId="0" applyNumberFormat="1" applyFill="1"/>
    <xf numFmtId="3" fontId="9" fillId="0" borderId="0" xfId="0" applyNumberFormat="1" applyFont="1" applyFill="1" applyAlignment="1">
      <alignment horizontal="left"/>
    </xf>
    <xf numFmtId="4" fontId="3" fillId="0" borderId="0" xfId="0" applyNumberFormat="1" applyFont="1"/>
    <xf numFmtId="4" fontId="0" fillId="0" borderId="0" xfId="0" applyNumberFormat="1" applyFont="1"/>
    <xf numFmtId="3" fontId="0" fillId="4" borderId="0" xfId="0" applyNumberFormat="1" applyFill="1"/>
    <xf numFmtId="3" fontId="3" fillId="4" borderId="0" xfId="0" applyNumberFormat="1" applyFont="1" applyFill="1"/>
    <xf numFmtId="4" fontId="0" fillId="4" borderId="0" xfId="0" applyNumberFormat="1" applyFill="1"/>
    <xf numFmtId="4" fontId="0" fillId="4" borderId="0" xfId="0" applyNumberFormat="1" applyFont="1" applyFill="1"/>
    <xf numFmtId="4" fontId="3" fillId="4" borderId="0" xfId="0" applyNumberFormat="1" applyFont="1" applyFill="1"/>
    <xf numFmtId="0" fontId="8" fillId="3" borderId="0" xfId="0" applyNumberFormat="1" applyFont="1" applyFill="1" applyAlignment="1">
      <alignment horizontal="center" vertical="center" wrapText="1"/>
    </xf>
    <xf numFmtId="0" fontId="8" fillId="4" borderId="0" xfId="0" applyNumberFormat="1" applyFont="1" applyFill="1" applyAlignment="1">
      <alignment horizontal="center" vertical="center" wrapText="1"/>
    </xf>
    <xf numFmtId="165" fontId="8" fillId="0" borderId="0" xfId="0" applyNumberFormat="1" applyFont="1" applyAlignment="1">
      <alignment wrapText="1"/>
    </xf>
    <xf numFmtId="0" fontId="8" fillId="0" borderId="0" xfId="0" applyFont="1" applyFill="1"/>
    <xf numFmtId="164" fontId="3" fillId="0" borderId="0" xfId="0" applyNumberFormat="1" applyFont="1"/>
    <xf numFmtId="165" fontId="3" fillId="0" borderId="0" xfId="0" applyNumberFormat="1" applyFont="1" applyFill="1" applyAlignment="1">
      <alignment wrapText="1"/>
    </xf>
    <xf numFmtId="3" fontId="3" fillId="3" borderId="0" xfId="0" applyNumberFormat="1" applyFont="1" applyFill="1"/>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3" fillId="0" borderId="0" xfId="0" applyFont="1" applyAlignment="1">
      <alignment horizontal="right"/>
    </xf>
    <xf numFmtId="2" fontId="3" fillId="0" borderId="0" xfId="0" applyNumberFormat="1" applyFont="1" applyAlignment="1">
      <alignment horizontal="right"/>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4" xfId="0" applyFill="1" applyBorder="1" applyAlignment="1">
      <alignment wrapText="1"/>
    </xf>
    <xf numFmtId="0" fontId="1"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3" fontId="8" fillId="0" borderId="0" xfId="0" applyNumberFormat="1" applyFont="1"/>
    <xf numFmtId="165" fontId="8" fillId="0" borderId="0" xfId="0" applyNumberFormat="1" applyFont="1"/>
    <xf numFmtId="0" fontId="17" fillId="0" borderId="0" xfId="0" applyFont="1"/>
    <xf numFmtId="3" fontId="17" fillId="0" borderId="0" xfId="0" applyNumberFormat="1" applyFont="1" applyFill="1"/>
    <xf numFmtId="3" fontId="17" fillId="0" borderId="0" xfId="0" applyNumberFormat="1" applyFont="1"/>
    <xf numFmtId="0" fontId="17" fillId="0" borderId="0" xfId="0" applyFont="1" applyFill="1"/>
    <xf numFmtId="165" fontId="17" fillId="2" borderId="0" xfId="0" applyNumberFormat="1" applyFont="1" applyFill="1"/>
    <xf numFmtId="165" fontId="3" fillId="0" borderId="0" xfId="0" applyNumberFormat="1" applyFont="1" applyFill="1"/>
    <xf numFmtId="165" fontId="3" fillId="0" borderId="0" xfId="0" applyNumberFormat="1" applyFont="1"/>
    <xf numFmtId="0" fontId="3" fillId="4" borderId="4" xfId="0" applyFont="1" applyFill="1" applyBorder="1" applyAlignment="1">
      <alignment horizontal="center" vertical="center" wrapText="1"/>
    </xf>
    <xf numFmtId="0" fontId="0" fillId="0" borderId="0" xfId="0" applyFill="1" applyBorder="1"/>
    <xf numFmtId="4" fontId="3" fillId="0" borderId="0" xfId="0" applyNumberFormat="1" applyFont="1" applyFill="1"/>
    <xf numFmtId="4" fontId="3" fillId="2" borderId="0" xfId="0" applyNumberFormat="1" applyFont="1" applyFill="1"/>
    <xf numFmtId="164" fontId="0" fillId="0" borderId="0" xfId="0" applyNumberFormat="1" applyFill="1" applyBorder="1"/>
    <xf numFmtId="0" fontId="3" fillId="0" borderId="0" xfId="0" applyFont="1" applyFill="1" applyBorder="1"/>
    <xf numFmtId="165" fontId="0" fillId="3" borderId="0" xfId="0" applyNumberFormat="1" applyFill="1"/>
    <xf numFmtId="0" fontId="9" fillId="0" borderId="0" xfId="0" applyFont="1"/>
    <xf numFmtId="0" fontId="11" fillId="0" borderId="0" xfId="0" applyFont="1"/>
    <xf numFmtId="0" fontId="12" fillId="0" borderId="0" xfId="0" applyFont="1"/>
    <xf numFmtId="0" fontId="20" fillId="0" borderId="0" xfId="0" applyFont="1"/>
    <xf numFmtId="0" fontId="8" fillId="8" borderId="10" xfId="0" applyNumberFormat="1" applyFont="1" applyFill="1" applyBorder="1" applyAlignment="1">
      <alignment horizontal="center" vertical="center" wrapText="1"/>
    </xf>
    <xf numFmtId="0" fontId="0" fillId="7" borderId="6" xfId="0" applyFill="1" applyBorder="1"/>
    <xf numFmtId="2" fontId="0" fillId="0" borderId="0" xfId="0" applyNumberFormat="1"/>
    <xf numFmtId="0" fontId="21" fillId="0" borderId="0" xfId="0" applyFont="1" applyFill="1" applyBorder="1" applyAlignment="1">
      <alignment horizontal="left" vertical="center" wrapText="1"/>
    </xf>
    <xf numFmtId="4" fontId="21" fillId="0" borderId="0" xfId="0" applyNumberFormat="1" applyFont="1" applyFill="1" applyBorder="1" applyAlignment="1">
      <alignment horizontal="right" vertical="center" wrapText="1"/>
    </xf>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0" fontId="24" fillId="0" borderId="0" xfId="0" applyFont="1" applyFill="1" applyBorder="1" applyAlignment="1">
      <alignment vertical="center" wrapText="1"/>
    </xf>
    <xf numFmtId="0" fontId="0" fillId="0" borderId="0" xfId="0" applyNumberFormat="1" applyAlignment="1">
      <alignment wrapText="1"/>
    </xf>
    <xf numFmtId="0" fontId="0" fillId="6" borderId="0" xfId="0" applyFill="1"/>
    <xf numFmtId="0" fontId="0" fillId="4" borderId="4" xfId="0" applyFill="1" applyBorder="1" applyAlignment="1">
      <alignment horizontal="center" vertical="center" wrapText="1"/>
    </xf>
    <xf numFmtId="0" fontId="8" fillId="3" borderId="10" xfId="0" applyNumberFormat="1" applyFont="1" applyFill="1" applyBorder="1" applyAlignment="1">
      <alignment horizontal="center" vertical="center" wrapText="1"/>
    </xf>
    <xf numFmtId="0" fontId="0" fillId="0" borderId="9" xfId="0" applyBorder="1" applyAlignment="1">
      <alignment horizontal="center" vertical="center"/>
    </xf>
    <xf numFmtId="0" fontId="0" fillId="4" borderId="4" xfId="0" applyFill="1" applyBorder="1" applyAlignment="1">
      <alignment horizontal="center" vertical="center" wrapText="1"/>
    </xf>
    <xf numFmtId="0" fontId="0" fillId="0" borderId="9" xfId="0" applyNumberFormat="1" applyBorder="1" applyAlignment="1">
      <alignment horizontal="center" vertical="center" wrapText="1"/>
    </xf>
    <xf numFmtId="3" fontId="3" fillId="0" borderId="0" xfId="0" applyNumberFormat="1" applyFont="1" applyFill="1" applyBorder="1"/>
    <xf numFmtId="2" fontId="0" fillId="0" borderId="14" xfId="0" applyNumberFormat="1" applyBorder="1"/>
    <xf numFmtId="2" fontId="0" fillId="0" borderId="8" xfId="0" applyNumberFormat="1" applyBorder="1"/>
    <xf numFmtId="0" fontId="1" fillId="0" borderId="0" xfId="0" applyFont="1"/>
    <xf numFmtId="2" fontId="0" fillId="0" borderId="0" xfId="0" applyNumberFormat="1" applyBorder="1"/>
    <xf numFmtId="2" fontId="1" fillId="0" borderId="13" xfId="0" applyNumberFormat="1" applyFont="1" applyBorder="1"/>
    <xf numFmtId="0" fontId="16" fillId="3" borderId="1" xfId="0" applyFont="1" applyFill="1" applyBorder="1" applyAlignment="1"/>
    <xf numFmtId="0" fontId="27" fillId="12" borderId="9" xfId="0" applyFont="1" applyFill="1" applyBorder="1" applyAlignment="1">
      <alignment horizontal="center" vertical="center" wrapText="1"/>
    </xf>
    <xf numFmtId="0" fontId="28" fillId="13" borderId="9" xfId="0" applyFont="1" applyFill="1" applyBorder="1" applyAlignment="1">
      <alignment horizontal="center" vertical="center" wrapText="1"/>
    </xf>
    <xf numFmtId="0" fontId="29" fillId="0" borderId="0" xfId="0" applyFont="1"/>
    <xf numFmtId="0" fontId="29" fillId="0" borderId="0" xfId="0" applyFont="1" applyAlignment="1">
      <alignment horizontal="right"/>
    </xf>
    <xf numFmtId="0" fontId="29" fillId="0" borderId="0" xfId="0" applyFont="1" applyAlignment="1">
      <alignment horizontal="center"/>
    </xf>
    <xf numFmtId="2" fontId="29" fillId="0" borderId="0" xfId="0" applyNumberFormat="1" applyFont="1"/>
    <xf numFmtId="2" fontId="30" fillId="0" borderId="0" xfId="0" applyNumberFormat="1" applyFont="1"/>
    <xf numFmtId="3" fontId="0" fillId="0" borderId="0" xfId="0" applyNumberFormat="1" applyFill="1" applyAlignment="1">
      <alignment horizontal="left" vertical="center" indent="1"/>
    </xf>
    <xf numFmtId="0" fontId="13" fillId="0" borderId="0" xfId="0" applyFont="1" applyFill="1" applyAlignment="1">
      <alignment horizontal="center"/>
    </xf>
    <xf numFmtId="2" fontId="0" fillId="0" borderId="0" xfId="0" applyNumberFormat="1" applyFill="1" applyBorder="1" applyAlignment="1">
      <alignment horizontal="right" vertical="center" wrapText="1"/>
    </xf>
    <xf numFmtId="0" fontId="16" fillId="4" borderId="4" xfId="0" applyFont="1" applyFill="1" applyBorder="1" applyAlignment="1">
      <alignment horizontal="center" vertical="center" wrapText="1"/>
    </xf>
    <xf numFmtId="0" fontId="0" fillId="6" borderId="0" xfId="0" applyFill="1" applyBorder="1"/>
    <xf numFmtId="0" fontId="0" fillId="3" borderId="4" xfId="0" applyFill="1" applyBorder="1" applyAlignment="1">
      <alignment horizontal="center" vertical="center" wrapText="1"/>
    </xf>
    <xf numFmtId="0" fontId="0" fillId="4" borderId="4" xfId="0" applyFill="1" applyBorder="1" applyAlignment="1">
      <alignment horizontal="center" vertical="center" wrapText="1"/>
    </xf>
    <xf numFmtId="4" fontId="0" fillId="0" borderId="0" xfId="0" applyNumberFormat="1" applyAlignment="1">
      <alignment horizontal="center" vertical="center" wrapText="1"/>
    </xf>
    <xf numFmtId="0" fontId="0" fillId="4" borderId="4" xfId="0" applyFill="1" applyBorder="1" applyAlignment="1">
      <alignment horizontal="center" vertical="center" wrapText="1"/>
    </xf>
    <xf numFmtId="0" fontId="0" fillId="0" borderId="0" xfId="0" applyAlignment="1">
      <alignment horizontal="right"/>
    </xf>
    <xf numFmtId="167" fontId="0" fillId="0" borderId="0" xfId="0" applyNumberFormat="1" applyAlignment="1">
      <alignment horizontal="right"/>
    </xf>
    <xf numFmtId="165" fontId="0" fillId="0" borderId="0" xfId="0" applyNumberFormat="1" applyAlignment="1">
      <alignment horizontal="right"/>
    </xf>
    <xf numFmtId="165" fontId="0" fillId="2" borderId="0" xfId="0" applyNumberFormat="1" applyFill="1" applyAlignment="1">
      <alignment horizontal="right"/>
    </xf>
    <xf numFmtId="4" fontId="17" fillId="0" borderId="0" xfId="0" applyNumberFormat="1" applyFont="1" applyFill="1"/>
    <xf numFmtId="4" fontId="17" fillId="2" borderId="0" xfId="0" applyNumberFormat="1" applyFont="1" applyFill="1"/>
    <xf numFmtId="3" fontId="17" fillId="3" borderId="0" xfId="0" applyNumberFormat="1" applyFont="1" applyFill="1" applyAlignment="1">
      <alignment wrapText="1"/>
    </xf>
    <xf numFmtId="3" fontId="17" fillId="3" borderId="0" xfId="0" applyNumberFormat="1" applyFont="1" applyFill="1"/>
    <xf numFmtId="3" fontId="3" fillId="0" borderId="0" xfId="0" applyNumberFormat="1" applyFont="1" applyAlignment="1">
      <alignment wrapText="1"/>
    </xf>
    <xf numFmtId="0" fontId="0" fillId="6" borderId="0" xfId="0" applyFill="1" applyAlignment="1">
      <alignment wrapText="1"/>
    </xf>
    <xf numFmtId="166" fontId="0" fillId="0" borderId="0" xfId="1" applyNumberFormat="1" applyFont="1"/>
    <xf numFmtId="168" fontId="0" fillId="0" borderId="0" xfId="1" applyNumberFormat="1" applyFont="1"/>
    <xf numFmtId="3" fontId="9" fillId="0" borderId="0" xfId="0" applyNumberFormat="1" applyFont="1" applyFill="1"/>
    <xf numFmtId="0" fontId="16" fillId="3" borderId="7" xfId="0" applyFont="1" applyFill="1" applyBorder="1" applyAlignment="1"/>
    <xf numFmtId="0" fontId="4" fillId="4" borderId="4" xfId="0" applyFont="1" applyFill="1" applyBorder="1" applyAlignment="1">
      <alignment horizontal="center" wrapText="1"/>
    </xf>
    <xf numFmtId="3" fontId="9" fillId="0" borderId="0" xfId="0" applyNumberFormat="1" applyFont="1" applyFill="1" applyAlignment="1">
      <alignment horizontal="center" vertical="center"/>
    </xf>
    <xf numFmtId="3" fontId="11" fillId="6" borderId="0" xfId="0" applyNumberFormat="1" applyFont="1" applyFill="1" applyAlignment="1">
      <alignment horizontal="center"/>
    </xf>
    <xf numFmtId="3" fontId="11" fillId="0" borderId="0" xfId="0" applyNumberFormat="1" applyFont="1" applyFill="1" applyAlignment="1">
      <alignment horizontal="center"/>
    </xf>
    <xf numFmtId="3" fontId="9" fillId="6" borderId="0" xfId="0" applyNumberFormat="1" applyFont="1" applyFill="1"/>
    <xf numFmtId="0" fontId="9" fillId="0" borderId="0" xfId="0" applyFont="1" applyFill="1" applyAlignment="1">
      <alignment horizontal="center" vertical="center" wrapText="1"/>
    </xf>
    <xf numFmtId="3" fontId="13" fillId="4" borderId="0" xfId="0" applyNumberFormat="1" applyFont="1" applyFill="1"/>
    <xf numFmtId="3" fontId="10" fillId="5" borderId="0" xfId="0" applyNumberFormat="1" applyFont="1" applyFill="1"/>
    <xf numFmtId="165" fontId="9" fillId="0" borderId="0" xfId="0" applyNumberFormat="1" applyFont="1" applyFill="1"/>
    <xf numFmtId="0" fontId="31" fillId="0" borderId="0" xfId="0" applyFont="1" applyFill="1" applyAlignment="1">
      <alignment horizontal="center" vertical="center" wrapText="1"/>
    </xf>
    <xf numFmtId="165" fontId="10" fillId="5" borderId="0" xfId="0" applyNumberFormat="1" applyFont="1" applyFill="1"/>
    <xf numFmtId="0" fontId="0" fillId="0" borderId="5" xfId="0" applyBorder="1" applyAlignment="1">
      <alignment horizontal="center"/>
    </xf>
    <xf numFmtId="0" fontId="0" fillId="0" borderId="6" xfId="0" applyBorder="1" applyAlignment="1">
      <alignment horizontal="center"/>
    </xf>
    <xf numFmtId="4" fontId="0" fillId="2" borderId="0" xfId="1" applyNumberFormat="1" applyFont="1" applyFill="1"/>
    <xf numFmtId="0" fontId="0" fillId="5" borderId="0" xfId="0" applyFill="1"/>
    <xf numFmtId="0" fontId="14" fillId="0" borderId="0" xfId="0" applyFont="1" applyFill="1" applyAlignment="1">
      <alignment horizontal="center" vertical="center" wrapText="1"/>
    </xf>
    <xf numFmtId="2" fontId="3" fillId="0" borderId="0" xfId="0" applyNumberFormat="1" applyFont="1"/>
    <xf numFmtId="0" fontId="33" fillId="0" borderId="0" xfId="0" applyFont="1"/>
    <xf numFmtId="0" fontId="0" fillId="0" borderId="9" xfId="0" applyBorder="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0" fontId="2" fillId="0" borderId="0" xfId="0" applyFont="1" applyFill="1"/>
    <xf numFmtId="0" fontId="4" fillId="0" borderId="0" xfId="0" applyFont="1" applyAlignment="1">
      <alignment horizontal="center"/>
    </xf>
    <xf numFmtId="0" fontId="0" fillId="3" borderId="7" xfId="0" applyFill="1" applyBorder="1"/>
    <xf numFmtId="0" fontId="0" fillId="3" borderId="7" xfId="0" applyFill="1" applyBorder="1" applyAlignment="1">
      <alignment wrapText="1"/>
    </xf>
    <xf numFmtId="164" fontId="3" fillId="2" borderId="0" xfId="0" applyNumberFormat="1" applyFont="1" applyFill="1" applyAlignment="1">
      <alignment wrapText="1"/>
    </xf>
    <xf numFmtId="3" fontId="1" fillId="0" borderId="11" xfId="0" applyNumberFormat="1" applyFont="1" applyBorder="1"/>
    <xf numFmtId="165" fontId="1" fillId="0" borderId="11" xfId="0" applyNumberFormat="1" applyFont="1" applyBorder="1"/>
    <xf numFmtId="0" fontId="35" fillId="0" borderId="0" xfId="0" applyFont="1"/>
    <xf numFmtId="2" fontId="0" fillId="0" borderId="1" xfId="0" applyNumberFormat="1" applyBorder="1" applyAlignment="1">
      <alignment horizontal="center"/>
    </xf>
    <xf numFmtId="2" fontId="3" fillId="0" borderId="17" xfId="0" applyNumberFormat="1" applyFont="1" applyBorder="1" applyAlignment="1">
      <alignment horizontal="center"/>
    </xf>
    <xf numFmtId="2" fontId="0" fillId="0" borderId="11" xfId="0" applyNumberFormat="1" applyBorder="1"/>
    <xf numFmtId="2" fontId="0" fillId="0" borderId="1" xfId="0" applyNumberFormat="1" applyBorder="1"/>
    <xf numFmtId="2" fontId="0" fillId="0" borderId="16" xfId="0" applyNumberFormat="1" applyBorder="1"/>
    <xf numFmtId="2" fontId="34" fillId="0" borderId="15" xfId="0" applyNumberFormat="1" applyFont="1" applyBorder="1"/>
    <xf numFmtId="2" fontId="34" fillId="0" borderId="17" xfId="0" applyNumberFormat="1" applyFont="1" applyBorder="1"/>
    <xf numFmtId="2" fontId="34" fillId="0" borderId="18" xfId="0" applyNumberFormat="1" applyFont="1" applyBorder="1"/>
    <xf numFmtId="2" fontId="3" fillId="0" borderId="7" xfId="0" applyNumberFormat="1" applyFont="1" applyBorder="1" applyAlignment="1">
      <alignment horizontal="center"/>
    </xf>
    <xf numFmtId="165" fontId="13" fillId="0" borderId="0" xfId="0" applyNumberFormat="1" applyFont="1" applyFill="1" applyAlignment="1">
      <alignment horizontal="center" vertical="center"/>
    </xf>
    <xf numFmtId="3" fontId="13" fillId="0" borderId="0" xfId="0" applyNumberFormat="1" applyFont="1" applyFill="1" applyAlignment="1">
      <alignment horizontal="center" vertical="center"/>
    </xf>
    <xf numFmtId="0" fontId="9" fillId="4" borderId="0" xfId="0" applyFont="1" applyFill="1"/>
    <xf numFmtId="2" fontId="10" fillId="0" borderId="0" xfId="0" applyNumberFormat="1" applyFont="1" applyFill="1" applyAlignment="1">
      <alignment horizontal="center" vertical="center" wrapText="1"/>
    </xf>
    <xf numFmtId="0" fontId="36" fillId="0" borderId="0" xfId="0" applyFont="1" applyFill="1" applyAlignment="1">
      <alignment horizontal="center" wrapText="1"/>
    </xf>
    <xf numFmtId="0" fontId="10" fillId="0" borderId="0" xfId="0" applyFont="1" applyFill="1" applyBorder="1" applyAlignment="1">
      <alignment horizontal="center" vertical="center" wrapText="1"/>
    </xf>
    <xf numFmtId="0" fontId="32" fillId="0" borderId="0" xfId="0" applyFont="1" applyFill="1"/>
    <xf numFmtId="0" fontId="32" fillId="0" borderId="0" xfId="0" applyFont="1" applyFill="1" applyAlignment="1"/>
    <xf numFmtId="3" fontId="32" fillId="0" borderId="5" xfId="0" applyNumberFormat="1" applyFont="1" applyFill="1" applyBorder="1" applyAlignment="1">
      <alignment horizontal="center"/>
    </xf>
    <xf numFmtId="0" fontId="36" fillId="0" borderId="9" xfId="0" applyFont="1" applyFill="1" applyBorder="1"/>
    <xf numFmtId="0" fontId="38" fillId="9" borderId="5" xfId="0" applyFont="1" applyFill="1" applyBorder="1" applyAlignment="1">
      <alignment horizontal="center" wrapText="1"/>
    </xf>
    <xf numFmtId="3" fontId="32" fillId="0" borderId="9" xfId="0" applyNumberFormat="1" applyFont="1" applyFill="1" applyBorder="1" applyAlignment="1">
      <alignment horizontal="center"/>
    </xf>
    <xf numFmtId="0" fontId="38" fillId="9" borderId="9" xfId="0" applyFont="1" applyFill="1" applyBorder="1" applyAlignment="1">
      <alignment horizontal="center" vertical="center" wrapText="1"/>
    </xf>
    <xf numFmtId="2" fontId="1" fillId="0" borderId="13" xfId="0" applyNumberFormat="1" applyFont="1" applyBorder="1" applyAlignment="1">
      <alignment horizontal="center"/>
    </xf>
    <xf numFmtId="165" fontId="26" fillId="0" borderId="0" xfId="0" applyNumberFormat="1" applyFont="1" applyFill="1"/>
    <xf numFmtId="0" fontId="41" fillId="0" borderId="0" xfId="0" applyFont="1" applyBorder="1" applyAlignment="1">
      <alignment horizontal="left" wrapText="1"/>
    </xf>
    <xf numFmtId="165" fontId="8" fillId="10" borderId="6" xfId="0" applyNumberFormat="1" applyFont="1" applyFill="1" applyBorder="1" applyAlignment="1"/>
    <xf numFmtId="3" fontId="34" fillId="0" borderId="0" xfId="0" applyNumberFormat="1" applyFont="1" applyFill="1" applyBorder="1"/>
    <xf numFmtId="165" fontId="3" fillId="0" borderId="0" xfId="0" applyNumberFormat="1" applyFont="1" applyFill="1" applyBorder="1"/>
    <xf numFmtId="3" fontId="16" fillId="0" borderId="0" xfId="0" applyNumberFormat="1" applyFont="1" applyFill="1" applyBorder="1" applyProtection="1">
      <protection locked="0" hidden="1"/>
    </xf>
    <xf numFmtId="165" fontId="8" fillId="0" borderId="0" xfId="0" applyNumberFormat="1" applyFont="1" applyFill="1" applyBorder="1" applyProtection="1">
      <protection locked="0" hidden="1"/>
    </xf>
    <xf numFmtId="3" fontId="8" fillId="0" borderId="0" xfId="0" applyNumberFormat="1" applyFont="1" applyFill="1" applyBorder="1" applyProtection="1">
      <protection locked="0" hidden="1"/>
    </xf>
    <xf numFmtId="0" fontId="2" fillId="0" borderId="0" xfId="0" applyFont="1" applyFill="1" applyBorder="1"/>
    <xf numFmtId="4" fontId="3" fillId="0" borderId="0" xfId="0" applyNumberFormat="1" applyFont="1" applyFill="1" applyBorder="1"/>
    <xf numFmtId="0" fontId="35" fillId="0" borderId="0" xfId="0" applyFont="1" applyBorder="1" applyAlignment="1"/>
    <xf numFmtId="0" fontId="41" fillId="0" borderId="0" xfId="0" applyFont="1" applyBorder="1" applyAlignment="1">
      <alignment wrapText="1"/>
    </xf>
    <xf numFmtId="2" fontId="1" fillId="7" borderId="12" xfId="0" applyNumberFormat="1" applyFont="1" applyFill="1" applyBorder="1"/>
    <xf numFmtId="2" fontId="34" fillId="7" borderId="10" xfId="0" applyNumberFormat="1" applyFont="1" applyFill="1" applyBorder="1"/>
    <xf numFmtId="2" fontId="1" fillId="7" borderId="12" xfId="0" applyNumberFormat="1" applyFont="1" applyFill="1" applyBorder="1" applyAlignment="1">
      <alignment horizontal="center"/>
    </xf>
    <xf numFmtId="2" fontId="34" fillId="7" borderId="10" xfId="0" applyNumberFormat="1" applyFont="1" applyFill="1" applyBorder="1" applyAlignment="1">
      <alignment horizontal="center"/>
    </xf>
    <xf numFmtId="0" fontId="16" fillId="7" borderId="9" xfId="0" applyFont="1" applyFill="1" applyBorder="1" applyAlignment="1">
      <alignment horizontal="center"/>
    </xf>
    <xf numFmtId="2" fontId="16" fillId="7" borderId="13" xfId="0" applyNumberFormat="1" applyFont="1" applyFill="1" applyBorder="1" applyAlignment="1">
      <alignment horizontal="center"/>
    </xf>
    <xf numFmtId="2" fontId="16" fillId="7" borderId="12" xfId="0" applyNumberFormat="1" applyFont="1" applyFill="1" applyBorder="1" applyAlignment="1">
      <alignment horizontal="center"/>
    </xf>
    <xf numFmtId="0" fontId="1" fillId="7" borderId="9" xfId="0" applyFont="1" applyFill="1" applyBorder="1" applyAlignment="1">
      <alignment horizontal="center"/>
    </xf>
    <xf numFmtId="0" fontId="14" fillId="0" borderId="0" xfId="0" applyFont="1" applyFill="1" applyAlignment="1">
      <alignment horizontal="center" wrapText="1"/>
    </xf>
    <xf numFmtId="3" fontId="11" fillId="2" borderId="0" xfId="0" applyNumberFormat="1" applyFont="1" applyFill="1" applyBorder="1" applyAlignment="1" applyProtection="1">
      <alignment horizontal="center"/>
      <protection locked="0" hidden="1"/>
    </xf>
    <xf numFmtId="165" fontId="11" fillId="2" borderId="0" xfId="0" applyNumberFormat="1" applyFont="1" applyFill="1" applyAlignment="1" applyProtection="1">
      <alignment horizontal="center" vertical="center"/>
      <protection locked="0" hidden="1"/>
    </xf>
    <xf numFmtId="0" fontId="44" fillId="0" borderId="0" xfId="0" applyFont="1" applyFill="1"/>
    <xf numFmtId="0" fontId="45" fillId="0" borderId="0" xfId="0" applyFont="1" applyFill="1"/>
    <xf numFmtId="0" fontId="15" fillId="0" borderId="0" xfId="2" applyFont="1" applyAlignment="1">
      <alignment horizontal="center" vertical="center" wrapText="1"/>
    </xf>
    <xf numFmtId="3" fontId="46" fillId="0" borderId="0" xfId="0" applyNumberFormat="1" applyFont="1"/>
    <xf numFmtId="3" fontId="1" fillId="4" borderId="14" xfId="0" applyNumberFormat="1" applyFont="1" applyFill="1" applyBorder="1"/>
    <xf numFmtId="3" fontId="1" fillId="4" borderId="0" xfId="0" applyNumberFormat="1" applyFont="1" applyFill="1" applyBorder="1"/>
    <xf numFmtId="3" fontId="1" fillId="0" borderId="0" xfId="0" applyNumberFormat="1" applyFont="1" applyBorder="1"/>
    <xf numFmtId="165" fontId="0" fillId="0" borderId="14" xfId="0" applyNumberFormat="1" applyBorder="1"/>
    <xf numFmtId="165" fontId="0" fillId="0" borderId="0" xfId="0" applyNumberFormat="1" applyBorder="1"/>
    <xf numFmtId="3" fontId="0" fillId="0" borderId="0" xfId="0" applyNumberFormat="1" applyBorder="1"/>
    <xf numFmtId="3" fontId="1" fillId="0" borderId="0" xfId="0" applyNumberFormat="1" applyFont="1" applyFill="1" applyBorder="1"/>
    <xf numFmtId="3" fontId="0" fillId="0" borderId="0" xfId="0" applyNumberFormat="1" applyFont="1" applyBorder="1"/>
    <xf numFmtId="0" fontId="2" fillId="0" borderId="0" xfId="0" applyFont="1" applyFill="1" applyAlignment="1">
      <alignment vertical="top"/>
    </xf>
    <xf numFmtId="0" fontId="47" fillId="4" borderId="0" xfId="2" applyFont="1" applyFill="1"/>
    <xf numFmtId="164" fontId="11" fillId="0" borderId="0" xfId="0" applyNumberFormat="1" applyFont="1" applyFill="1" applyAlignment="1">
      <alignment horizontal="center"/>
    </xf>
    <xf numFmtId="164" fontId="11" fillId="0" borderId="0" xfId="0" applyNumberFormat="1" applyFont="1" applyFill="1" applyAlignment="1">
      <alignment horizontal="center" vertical="center"/>
    </xf>
    <xf numFmtId="164" fontId="11" fillId="2" borderId="0" xfId="0" applyNumberFormat="1" applyFont="1" applyFill="1" applyBorder="1" applyAlignment="1" applyProtection="1">
      <alignment horizontal="center"/>
      <protection locked="0" hidden="1"/>
    </xf>
    <xf numFmtId="164" fontId="9" fillId="0" borderId="0" xfId="0" applyNumberFormat="1" applyFont="1" applyFill="1" applyAlignment="1">
      <alignment horizontal="center"/>
    </xf>
    <xf numFmtId="164" fontId="11" fillId="2" borderId="0" xfId="0" applyNumberFormat="1" applyFont="1" applyFill="1" applyAlignment="1" applyProtection="1">
      <alignment horizontal="center"/>
      <protection locked="0" hidden="1"/>
    </xf>
    <xf numFmtId="165" fontId="9" fillId="0" borderId="0" xfId="0" applyNumberFormat="1" applyFont="1" applyFill="1" applyAlignment="1">
      <alignment horizontal="center"/>
    </xf>
    <xf numFmtId="164" fontId="11" fillId="2" borderId="0" xfId="0" applyNumberFormat="1" applyFont="1" applyFill="1" applyAlignment="1" applyProtection="1">
      <alignment horizontal="center" vertical="center"/>
      <protection locked="0" hidden="1"/>
    </xf>
    <xf numFmtId="164" fontId="9" fillId="0" borderId="0" xfId="0" applyNumberFormat="1" applyFont="1" applyFill="1" applyAlignment="1">
      <alignment horizontal="center" vertical="center"/>
    </xf>
    <xf numFmtId="0" fontId="16" fillId="0" borderId="0" xfId="0" applyFont="1" applyFill="1" applyBorder="1" applyAlignment="1"/>
    <xf numFmtId="165" fontId="17" fillId="0" borderId="0" xfId="0" applyNumberFormat="1" applyFont="1"/>
    <xf numFmtId="3" fontId="0" fillId="0" borderId="0" xfId="0" applyNumberFormat="1" applyFont="1"/>
    <xf numFmtId="3" fontId="0" fillId="15" borderId="0" xfId="0" applyNumberFormat="1" applyFill="1"/>
    <xf numFmtId="3" fontId="0" fillId="15" borderId="0" xfId="0" applyNumberFormat="1" applyFont="1" applyFill="1"/>
    <xf numFmtId="3" fontId="0" fillId="2" borderId="0" xfId="0" applyNumberFormat="1" applyFont="1" applyFill="1"/>
    <xf numFmtId="0" fontId="0" fillId="0" borderId="0" xfId="0" applyFont="1"/>
    <xf numFmtId="3" fontId="0" fillId="4" borderId="0" xfId="0" applyNumberFormat="1" applyFont="1" applyFill="1"/>
    <xf numFmtId="3" fontId="8" fillId="15" borderId="0" xfId="0" applyNumberFormat="1" applyFont="1" applyFill="1" applyAlignment="1">
      <alignment wrapText="1"/>
    </xf>
    <xf numFmtId="3" fontId="46" fillId="0" borderId="0" xfId="0" applyNumberFormat="1" applyFont="1" applyFill="1"/>
    <xf numFmtId="3" fontId="8" fillId="15" borderId="0" xfId="0" applyNumberFormat="1" applyFont="1" applyFill="1"/>
    <xf numFmtId="4" fontId="0" fillId="15" borderId="0" xfId="0" applyNumberFormat="1" applyFill="1"/>
    <xf numFmtId="2" fontId="8" fillId="0" borderId="0" xfId="0" applyNumberFormat="1" applyFont="1" applyAlignment="1">
      <alignment horizontal="right"/>
    </xf>
    <xf numFmtId="3" fontId="11" fillId="0" borderId="0" xfId="0" applyNumberFormat="1" applyFont="1" applyFill="1" applyBorder="1" applyAlignment="1" applyProtection="1">
      <alignment horizontal="center"/>
      <protection locked="0" hidden="1"/>
    </xf>
    <xf numFmtId="4" fontId="8" fillId="0" borderId="0" xfId="0" applyNumberFormat="1" applyFont="1" applyFill="1"/>
    <xf numFmtId="3" fontId="8" fillId="0" borderId="0" xfId="0" applyNumberFormat="1" applyFont="1" applyFill="1"/>
    <xf numFmtId="3" fontId="8" fillId="3" borderId="0" xfId="0" applyNumberFormat="1" applyFont="1" applyFill="1"/>
    <xf numFmtId="0" fontId="26" fillId="0" borderId="0" xfId="0" applyFont="1" applyFill="1"/>
    <xf numFmtId="2" fontId="8" fillId="0" borderId="0" xfId="0" applyNumberFormat="1" applyFont="1"/>
    <xf numFmtId="4" fontId="8" fillId="0" borderId="0" xfId="0" applyNumberFormat="1" applyFont="1"/>
    <xf numFmtId="3" fontId="8" fillId="4" borderId="0" xfId="0" applyNumberFormat="1" applyFont="1" applyFill="1"/>
    <xf numFmtId="0" fontId="26" fillId="0" borderId="0" xfId="0" applyFont="1"/>
    <xf numFmtId="2" fontId="8" fillId="0" borderId="0" xfId="0" applyNumberFormat="1" applyFont="1" applyAlignment="1">
      <alignment horizontal="center"/>
    </xf>
    <xf numFmtId="164" fontId="3" fillId="0" borderId="0" xfId="0" applyNumberFormat="1" applyFont="1" applyFill="1" applyBorder="1"/>
    <xf numFmtId="2" fontId="3" fillId="0" borderId="0" xfId="0" applyNumberFormat="1" applyFont="1" applyFill="1" applyBorder="1"/>
    <xf numFmtId="3" fontId="1" fillId="0" borderId="14" xfId="0" applyNumberFormat="1" applyFont="1" applyBorder="1"/>
    <xf numFmtId="3" fontId="1" fillId="0" borderId="1" xfId="0" applyNumberFormat="1" applyFont="1" applyBorder="1"/>
    <xf numFmtId="2" fontId="8" fillId="0" borderId="0" xfId="0" applyNumberFormat="1" applyFont="1" applyFill="1" applyBorder="1" applyProtection="1"/>
    <xf numFmtId="2" fontId="8" fillId="0" borderId="0" xfId="0" applyNumberFormat="1" applyFont="1" applyFill="1" applyBorder="1" applyProtection="1">
      <protection locked="0" hidden="1"/>
    </xf>
    <xf numFmtId="3" fontId="11" fillId="3" borderId="0" xfId="0" applyNumberFormat="1" applyFont="1" applyFill="1" applyAlignment="1">
      <alignment horizontal="center"/>
    </xf>
    <xf numFmtId="3" fontId="10" fillId="3" borderId="0" xfId="0" applyNumberFormat="1" applyFont="1" applyFill="1"/>
    <xf numFmtId="2" fontId="9" fillId="0" borderId="0" xfId="0" applyNumberFormat="1" applyFont="1" applyFill="1"/>
    <xf numFmtId="2" fontId="8" fillId="0" borderId="7" xfId="0" applyNumberFormat="1" applyFont="1" applyBorder="1" applyAlignment="1">
      <alignment horizontal="center"/>
    </xf>
    <xf numFmtId="2" fontId="8" fillId="0" borderId="5" xfId="0" applyNumberFormat="1" applyFont="1" applyBorder="1"/>
    <xf numFmtId="2" fontId="8" fillId="0" borderId="7" xfId="0" applyNumberFormat="1" applyFont="1" applyBorder="1"/>
    <xf numFmtId="2" fontId="8" fillId="0" borderId="6" xfId="0" applyNumberFormat="1" applyFont="1" applyBorder="1"/>
    <xf numFmtId="2" fontId="8" fillId="7" borderId="9" xfId="0" applyNumberFormat="1" applyFont="1" applyFill="1" applyBorder="1"/>
    <xf numFmtId="2" fontId="8" fillId="7" borderId="9" xfId="0" applyNumberFormat="1" applyFont="1" applyFill="1" applyBorder="1" applyAlignment="1">
      <alignment horizontal="center"/>
    </xf>
    <xf numFmtId="165" fontId="34" fillId="0" borderId="0" xfId="0" applyNumberFormat="1" applyFont="1" applyFill="1" applyBorder="1"/>
    <xf numFmtId="3" fontId="0" fillId="17" borderId="0" xfId="0" applyNumberFormat="1" applyFill="1"/>
    <xf numFmtId="3" fontId="8" fillId="17" borderId="0" xfId="0" applyNumberFormat="1" applyFont="1" applyFill="1"/>
    <xf numFmtId="3" fontId="0" fillId="16" borderId="0" xfId="0" applyNumberFormat="1" applyFill="1"/>
    <xf numFmtId="3" fontId="1" fillId="0" borderId="5" xfId="0" applyNumberFormat="1" applyFont="1" applyBorder="1"/>
    <xf numFmtId="3" fontId="16" fillId="0" borderId="5" xfId="0" applyNumberFormat="1" applyFont="1" applyFill="1" applyBorder="1"/>
    <xf numFmtId="165" fontId="1" fillId="0" borderId="5" xfId="0" applyNumberFormat="1" applyFont="1" applyBorder="1"/>
    <xf numFmtId="3" fontId="16" fillId="0" borderId="9" xfId="0" applyNumberFormat="1" applyFont="1" applyFill="1" applyBorder="1"/>
    <xf numFmtId="0" fontId="16" fillId="5" borderId="7" xfId="0" applyFont="1" applyFill="1" applyBorder="1" applyAlignment="1"/>
    <xf numFmtId="0" fontId="0" fillId="5" borderId="7" xfId="0" applyFill="1" applyBorder="1"/>
    <xf numFmtId="3" fontId="8" fillId="2" borderId="0" xfId="0" applyNumberFormat="1" applyFont="1" applyFill="1"/>
    <xf numFmtId="165" fontId="0" fillId="15" borderId="0" xfId="0" applyNumberFormat="1" applyFill="1"/>
    <xf numFmtId="165" fontId="3" fillId="15" borderId="0" xfId="0" applyNumberFormat="1" applyFont="1" applyFill="1"/>
    <xf numFmtId="165" fontId="0" fillId="18" borderId="0" xfId="0" applyNumberFormat="1" applyFill="1"/>
    <xf numFmtId="165" fontId="8" fillId="0" borderId="0" xfId="0" applyNumberFormat="1" applyFont="1" applyFill="1" applyAlignment="1">
      <alignment wrapText="1"/>
    </xf>
    <xf numFmtId="164" fontId="0" fillId="17" borderId="0" xfId="0" applyNumberFormat="1" applyFill="1"/>
    <xf numFmtId="3" fontId="34" fillId="17" borderId="15" xfId="0" applyNumberFormat="1" applyFont="1" applyFill="1" applyBorder="1" applyProtection="1"/>
    <xf numFmtId="3" fontId="16" fillId="5" borderId="9" xfId="0" applyNumberFormat="1" applyFont="1" applyFill="1" applyBorder="1" applyProtection="1"/>
    <xf numFmtId="3" fontId="34" fillId="17" borderId="17" xfId="0" applyNumberFormat="1" applyFont="1" applyFill="1" applyBorder="1" applyProtection="1"/>
    <xf numFmtId="3" fontId="16" fillId="0" borderId="11" xfId="0" applyNumberFormat="1" applyFont="1" applyBorder="1"/>
    <xf numFmtId="3" fontId="16" fillId="0" borderId="14" xfId="0" applyNumberFormat="1" applyFont="1" applyFill="1" applyBorder="1"/>
    <xf numFmtId="3" fontId="16" fillId="0" borderId="15" xfId="0" applyNumberFormat="1" applyFont="1" applyFill="1" applyBorder="1"/>
    <xf numFmtId="3" fontId="3" fillId="2" borderId="0" xfId="0" applyNumberFormat="1" applyFont="1" applyFill="1"/>
    <xf numFmtId="164" fontId="0" fillId="19" borderId="0" xfId="0" applyNumberFormat="1" applyFill="1"/>
    <xf numFmtId="1" fontId="9" fillId="0" borderId="0" xfId="0" applyNumberFormat="1" applyFont="1" applyFill="1"/>
    <xf numFmtId="0" fontId="50" fillId="0" borderId="0" xfId="2" applyFont="1"/>
    <xf numFmtId="0" fontId="51" fillId="0" borderId="0" xfId="2" quotePrefix="1" applyFont="1"/>
    <xf numFmtId="0" fontId="52" fillId="0" borderId="0" xfId="0" applyFont="1"/>
    <xf numFmtId="0" fontId="52" fillId="0" borderId="0" xfId="2" applyFont="1"/>
    <xf numFmtId="0" fontId="52" fillId="0" borderId="0" xfId="2" applyFont="1" applyAlignment="1">
      <alignment horizontal="left" indent="3"/>
    </xf>
    <xf numFmtId="0" fontId="53" fillId="0" borderId="0" xfId="0" applyFont="1"/>
    <xf numFmtId="3" fontId="34" fillId="17" borderId="9" xfId="0" applyNumberFormat="1" applyFont="1" applyFill="1" applyBorder="1" applyProtection="1"/>
    <xf numFmtId="164" fontId="11" fillId="3" borderId="0" xfId="0" applyNumberFormat="1" applyFont="1" applyFill="1" applyBorder="1" applyAlignment="1" applyProtection="1">
      <alignment horizontal="center"/>
    </xf>
    <xf numFmtId="3" fontId="11" fillId="3" borderId="0" xfId="0" applyNumberFormat="1" applyFont="1" applyFill="1" applyBorder="1" applyAlignment="1" applyProtection="1">
      <alignment horizontal="center"/>
    </xf>
    <xf numFmtId="164" fontId="11" fillId="3" borderId="0" xfId="0" applyNumberFormat="1" applyFont="1" applyFill="1" applyAlignment="1" applyProtection="1">
      <alignment horizontal="center"/>
    </xf>
    <xf numFmtId="165" fontId="11" fillId="3" borderId="0" xfId="0" applyNumberFormat="1" applyFont="1" applyFill="1" applyAlignment="1" applyProtection="1">
      <alignment horizontal="center" vertical="center"/>
    </xf>
    <xf numFmtId="164" fontId="11" fillId="3" borderId="0" xfId="0" applyNumberFormat="1" applyFont="1" applyFill="1" applyAlignment="1" applyProtection="1">
      <alignment horizontal="center" vertical="center"/>
    </xf>
    <xf numFmtId="164" fontId="8" fillId="3" borderId="10" xfId="0" applyNumberFormat="1" applyFont="1" applyFill="1" applyBorder="1" applyProtection="1"/>
    <xf numFmtId="2" fontId="25" fillId="3" borderId="18" xfId="0" applyNumberFormat="1" applyFont="1" applyFill="1" applyBorder="1" applyAlignment="1">
      <alignment horizontal="center"/>
    </xf>
    <xf numFmtId="2" fontId="1" fillId="0" borderId="9" xfId="0" applyNumberFormat="1" applyFont="1" applyBorder="1"/>
    <xf numFmtId="164" fontId="8" fillId="0" borderId="9" xfId="0" applyNumberFormat="1" applyFont="1" applyFill="1" applyBorder="1"/>
    <xf numFmtId="164" fontId="1" fillId="0" borderId="9" xfId="0" applyNumberFormat="1" applyFont="1" applyBorder="1"/>
    <xf numFmtId="0" fontId="56" fillId="4" borderId="15" xfId="0" applyNumberFormat="1" applyFont="1" applyFill="1" applyBorder="1" applyAlignment="1">
      <alignment horizontal="center" vertical="center" wrapText="1"/>
    </xf>
    <xf numFmtId="4" fontId="57" fillId="8" borderId="15" xfId="0" applyNumberFormat="1" applyFont="1" applyFill="1" applyBorder="1" applyAlignment="1">
      <alignment horizontal="center" vertical="center" wrapText="1"/>
    </xf>
    <xf numFmtId="4" fontId="57" fillId="8" borderId="18" xfId="0" applyNumberFormat="1" applyFont="1" applyFill="1" applyBorder="1" applyAlignment="1">
      <alignment horizontal="center" vertical="center" wrapText="1"/>
    </xf>
    <xf numFmtId="0" fontId="56" fillId="6" borderId="15" xfId="0" applyNumberFormat="1" applyFont="1" applyFill="1" applyBorder="1" applyAlignment="1">
      <alignment horizontal="center" vertical="center" wrapText="1"/>
    </xf>
    <xf numFmtId="2" fontId="25" fillId="6" borderId="18" xfId="0" applyNumberFormat="1" applyFont="1" applyFill="1" applyBorder="1" applyAlignment="1">
      <alignment horizontal="center"/>
    </xf>
    <xf numFmtId="4" fontId="57" fillId="8" borderId="0" xfId="0" applyNumberFormat="1" applyFont="1" applyFill="1" applyBorder="1" applyAlignment="1">
      <alignment horizontal="center" vertical="center" wrapText="1"/>
    </xf>
    <xf numFmtId="4" fontId="57" fillId="8" borderId="14" xfId="0" applyNumberFormat="1" applyFont="1" applyFill="1" applyBorder="1" applyAlignment="1">
      <alignment horizontal="center" vertical="center" wrapText="1"/>
    </xf>
    <xf numFmtId="0" fontId="57" fillId="0" borderId="14" xfId="0" applyFont="1" applyBorder="1" applyAlignment="1">
      <alignment horizontal="center" vertical="center"/>
    </xf>
    <xf numFmtId="0" fontId="57" fillId="0" borderId="0" xfId="0" applyFont="1" applyBorder="1" applyAlignment="1">
      <alignment horizontal="center" vertical="center"/>
    </xf>
    <xf numFmtId="0" fontId="25" fillId="0" borderId="0" xfId="0" applyNumberFormat="1" applyFont="1" applyBorder="1" applyAlignment="1">
      <alignment horizontal="center" vertical="center" wrapText="1"/>
    </xf>
    <xf numFmtId="0" fontId="56" fillId="6" borderId="17" xfId="0" applyNumberFormat="1" applyFont="1" applyFill="1" applyBorder="1" applyAlignment="1">
      <alignment horizontal="center" vertical="center" wrapText="1"/>
    </xf>
    <xf numFmtId="2" fontId="1" fillId="0" borderId="6" xfId="0" applyNumberFormat="1" applyFont="1" applyBorder="1"/>
    <xf numFmtId="164" fontId="1" fillId="0" borderId="6" xfId="0" applyNumberFormat="1" applyFont="1" applyBorder="1"/>
    <xf numFmtId="164" fontId="8" fillId="0" borderId="6" xfId="0" applyNumberFormat="1" applyFont="1" applyFill="1" applyBorder="1"/>
    <xf numFmtId="0" fontId="56" fillId="4" borderId="28" xfId="0" applyNumberFormat="1" applyFont="1" applyFill="1" applyBorder="1" applyAlignment="1">
      <alignment horizontal="center" vertical="center" wrapText="1"/>
    </xf>
    <xf numFmtId="4" fontId="57" fillId="8" borderId="29" xfId="0" applyNumberFormat="1" applyFont="1" applyFill="1" applyBorder="1" applyAlignment="1">
      <alignment horizontal="center" vertical="center" wrapText="1"/>
    </xf>
    <xf numFmtId="164" fontId="0" fillId="0" borderId="26" xfId="0" applyNumberFormat="1" applyBorder="1"/>
    <xf numFmtId="164" fontId="0" fillId="0" borderId="0" xfId="0" applyNumberFormat="1" applyBorder="1"/>
    <xf numFmtId="0" fontId="21" fillId="0" borderId="27" xfId="0" applyFont="1" applyFill="1" applyBorder="1" applyAlignment="1">
      <alignment horizontal="left" vertical="center" wrapText="1"/>
    </xf>
    <xf numFmtId="0" fontId="22" fillId="0" borderId="27" xfId="0" applyFont="1" applyFill="1" applyBorder="1" applyAlignment="1">
      <alignment vertical="center" wrapText="1"/>
    </xf>
    <xf numFmtId="0" fontId="23" fillId="0" borderId="27" xfId="0" applyFont="1" applyFill="1" applyBorder="1" applyAlignment="1">
      <alignment vertical="center" wrapText="1"/>
    </xf>
    <xf numFmtId="0" fontId="21" fillId="0" borderId="27" xfId="0" applyFont="1" applyFill="1" applyBorder="1" applyAlignment="1">
      <alignment vertical="center" wrapText="1"/>
    </xf>
    <xf numFmtId="0" fontId="24" fillId="0" borderId="27" xfId="0" applyFont="1" applyFill="1" applyBorder="1" applyAlignment="1">
      <alignment vertical="center" wrapText="1"/>
    </xf>
    <xf numFmtId="4" fontId="21" fillId="0" borderId="27" xfId="0" applyNumberFormat="1" applyFont="1" applyFill="1" applyBorder="1" applyAlignment="1">
      <alignment horizontal="right" vertical="center" wrapText="1"/>
    </xf>
    <xf numFmtId="0" fontId="0" fillId="0" borderId="27" xfId="0" applyFill="1" applyBorder="1"/>
    <xf numFmtId="0" fontId="0" fillId="0" borderId="27" xfId="0" applyBorder="1"/>
    <xf numFmtId="164" fontId="1" fillId="0" borderId="30" xfId="0" applyNumberFormat="1" applyFont="1" applyBorder="1"/>
    <xf numFmtId="164" fontId="8" fillId="0" borderId="30" xfId="0" applyNumberFormat="1" applyFont="1" applyFill="1" applyBorder="1"/>
    <xf numFmtId="164" fontId="3" fillId="0" borderId="31" xfId="0" applyNumberFormat="1" applyFont="1" applyFill="1" applyBorder="1"/>
    <xf numFmtId="2" fontId="8" fillId="5" borderId="32" xfId="0" applyNumberFormat="1" applyFont="1" applyFill="1" applyBorder="1" applyProtection="1"/>
    <xf numFmtId="164" fontId="3" fillId="0" borderId="32" xfId="0" applyNumberFormat="1" applyFont="1" applyFill="1" applyBorder="1"/>
    <xf numFmtId="2" fontId="8" fillId="5" borderId="33" xfId="0" applyNumberFormat="1" applyFont="1" applyFill="1" applyBorder="1" applyProtection="1"/>
    <xf numFmtId="0" fontId="56" fillId="6" borderId="28" xfId="0" applyNumberFormat="1" applyFont="1" applyFill="1" applyBorder="1" applyAlignment="1">
      <alignment horizontal="center" vertical="center" wrapText="1"/>
    </xf>
    <xf numFmtId="2" fontId="25" fillId="6" borderId="29" xfId="0" applyNumberFormat="1" applyFont="1" applyFill="1" applyBorder="1" applyAlignment="1">
      <alignment horizontal="center"/>
    </xf>
    <xf numFmtId="164" fontId="0" fillId="0" borderId="27" xfId="0" applyNumberFormat="1" applyBorder="1"/>
    <xf numFmtId="2" fontId="1" fillId="0" borderId="30" xfId="0" applyNumberFormat="1" applyFont="1" applyBorder="1"/>
    <xf numFmtId="164" fontId="8" fillId="2" borderId="32" xfId="0" applyNumberFormat="1" applyFont="1" applyFill="1" applyBorder="1" applyProtection="1">
      <protection locked="0" hidden="1"/>
    </xf>
    <xf numFmtId="164" fontId="8" fillId="5" borderId="33" xfId="0" applyNumberFormat="1" applyFont="1" applyFill="1" applyBorder="1" applyProtection="1"/>
    <xf numFmtId="164" fontId="3" fillId="0" borderId="34" xfId="0" applyNumberFormat="1" applyFont="1" applyFill="1" applyBorder="1"/>
    <xf numFmtId="164" fontId="8" fillId="2" borderId="33" xfId="0" applyNumberFormat="1" applyFont="1" applyFill="1" applyBorder="1" applyProtection="1">
      <protection locked="0" hidden="1"/>
    </xf>
    <xf numFmtId="164" fontId="1" fillId="0" borderId="22" xfId="0" applyNumberFormat="1" applyFont="1" applyBorder="1"/>
    <xf numFmtId="164" fontId="8" fillId="0" borderId="22" xfId="0" applyNumberFormat="1" applyFont="1" applyFill="1" applyBorder="1"/>
    <xf numFmtId="164" fontId="3" fillId="0" borderId="47" xfId="0" applyNumberFormat="1" applyFont="1" applyFill="1" applyBorder="1"/>
    <xf numFmtId="0" fontId="0" fillId="0" borderId="12" xfId="0" applyBorder="1"/>
    <xf numFmtId="0" fontId="0" fillId="0" borderId="13" xfId="0" applyBorder="1"/>
    <xf numFmtId="2" fontId="55" fillId="3" borderId="13" xfId="0" applyNumberFormat="1" applyFont="1" applyFill="1" applyBorder="1" applyProtection="1"/>
    <xf numFmtId="2" fontId="1" fillId="0" borderId="7" xfId="0" applyNumberFormat="1" applyFont="1" applyBorder="1"/>
    <xf numFmtId="164" fontId="8" fillId="0" borderId="7" xfId="0" applyNumberFormat="1" applyFont="1" applyFill="1" applyBorder="1"/>
    <xf numFmtId="164" fontId="3" fillId="0" borderId="48" xfId="0" applyNumberFormat="1" applyFont="1" applyFill="1" applyBorder="1"/>
    <xf numFmtId="2" fontId="25" fillId="0" borderId="13" xfId="0" applyNumberFormat="1" applyFont="1" applyBorder="1"/>
    <xf numFmtId="2" fontId="25" fillId="0" borderId="12" xfId="0" applyNumberFormat="1" applyFont="1" applyBorder="1"/>
    <xf numFmtId="164" fontId="8" fillId="3" borderId="13" xfId="0" applyNumberFormat="1" applyFont="1" applyFill="1" applyBorder="1" applyProtection="1"/>
    <xf numFmtId="2" fontId="25" fillId="6" borderId="17" xfId="0" applyNumberFormat="1" applyFont="1" applyFill="1" applyBorder="1" applyAlignment="1">
      <alignment horizontal="center"/>
    </xf>
    <xf numFmtId="2" fontId="25" fillId="0" borderId="11" xfId="0" applyNumberFormat="1" applyFont="1" applyBorder="1"/>
    <xf numFmtId="2" fontId="25" fillId="0" borderId="14" xfId="0" applyNumberFormat="1" applyFont="1" applyBorder="1"/>
    <xf numFmtId="2" fontId="25" fillId="0" borderId="49" xfId="0" applyNumberFormat="1" applyFont="1" applyBorder="1"/>
    <xf numFmtId="2" fontId="25" fillId="0" borderId="50" xfId="0" applyNumberFormat="1" applyFont="1" applyBorder="1"/>
    <xf numFmtId="164" fontId="55" fillId="3" borderId="50" xfId="0" applyNumberFormat="1" applyFont="1" applyFill="1" applyBorder="1" applyProtection="1"/>
    <xf numFmtId="164" fontId="8" fillId="3" borderId="50" xfId="0" applyNumberFormat="1" applyFont="1" applyFill="1" applyBorder="1" applyProtection="1"/>
    <xf numFmtId="164" fontId="8" fillId="2" borderId="51" xfId="0" applyNumberFormat="1" applyFont="1" applyFill="1" applyBorder="1" applyProtection="1">
      <protection locked="0" hidden="1"/>
    </xf>
    <xf numFmtId="2" fontId="55" fillId="3" borderId="14" xfId="0" applyNumberFormat="1" applyFont="1" applyFill="1" applyBorder="1" applyProtection="1"/>
    <xf numFmtId="164" fontId="55" fillId="3" borderId="14" xfId="0" applyNumberFormat="1" applyFont="1" applyFill="1" applyBorder="1" applyProtection="1"/>
    <xf numFmtId="164" fontId="8" fillId="5" borderId="52" xfId="0" applyNumberFormat="1" applyFont="1" applyFill="1" applyBorder="1" applyProtection="1"/>
    <xf numFmtId="2" fontId="55" fillId="3" borderId="50" xfId="0" applyNumberFormat="1" applyFont="1" applyFill="1" applyBorder="1" applyProtection="1"/>
    <xf numFmtId="3" fontId="16" fillId="5" borderId="5" xfId="0" applyNumberFormat="1" applyFont="1" applyFill="1" applyBorder="1" applyProtection="1"/>
    <xf numFmtId="3" fontId="1" fillId="0" borderId="7" xfId="0" applyNumberFormat="1" applyFont="1" applyBorder="1"/>
    <xf numFmtId="0" fontId="57" fillId="0" borderId="8" xfId="0" applyFont="1" applyBorder="1" applyAlignment="1">
      <alignment horizontal="center" vertical="center"/>
    </xf>
    <xf numFmtId="165" fontId="0" fillId="0" borderId="8" xfId="0" applyNumberFormat="1" applyBorder="1"/>
    <xf numFmtId="3" fontId="1" fillId="0" borderId="17" xfId="0" applyNumberFormat="1" applyFont="1" applyBorder="1"/>
    <xf numFmtId="0" fontId="0" fillId="0" borderId="11" xfId="0" applyBorder="1"/>
    <xf numFmtId="0" fontId="0" fillId="0" borderId="14" xfId="0" applyBorder="1"/>
    <xf numFmtId="0" fontId="57" fillId="0" borderId="26" xfId="0" applyFont="1" applyBorder="1" applyAlignment="1">
      <alignment horizontal="center" vertical="center"/>
    </xf>
    <xf numFmtId="0" fontId="57" fillId="0" borderId="27" xfId="0" applyFont="1" applyBorder="1" applyAlignment="1">
      <alignment horizontal="center" vertical="center"/>
    </xf>
    <xf numFmtId="165" fontId="0" fillId="0" borderId="26" xfId="0" applyNumberFormat="1" applyBorder="1"/>
    <xf numFmtId="3" fontId="1" fillId="0" borderId="27" xfId="0" applyNumberFormat="1" applyFont="1" applyBorder="1"/>
    <xf numFmtId="165" fontId="1" fillId="0" borderId="24" xfId="0" applyNumberFormat="1" applyFont="1" applyBorder="1"/>
    <xf numFmtId="0" fontId="0" fillId="0" borderId="49" xfId="0" applyBorder="1"/>
    <xf numFmtId="165" fontId="1" fillId="0" borderId="22" xfId="0" applyNumberFormat="1" applyFont="1" applyBorder="1"/>
    <xf numFmtId="0" fontId="0" fillId="0" borderId="50" xfId="0" applyBorder="1"/>
    <xf numFmtId="165" fontId="3" fillId="0" borderId="44" xfId="0" applyNumberFormat="1" applyFont="1" applyFill="1" applyBorder="1" applyProtection="1"/>
    <xf numFmtId="165" fontId="8" fillId="5" borderId="32" xfId="0" applyNumberFormat="1" applyFont="1" applyFill="1" applyBorder="1" applyProtection="1"/>
    <xf numFmtId="3" fontId="3" fillId="0" borderId="55" xfId="0" applyNumberFormat="1" applyFont="1" applyFill="1" applyBorder="1" applyProtection="1"/>
    <xf numFmtId="3" fontId="8" fillId="5" borderId="32" xfId="0" applyNumberFormat="1" applyFont="1" applyFill="1" applyBorder="1" applyProtection="1"/>
    <xf numFmtId="3" fontId="34" fillId="0" borderId="55" xfId="0" applyNumberFormat="1" applyFont="1" applyFill="1" applyBorder="1" applyProtection="1"/>
    <xf numFmtId="3" fontId="16" fillId="5" borderId="32" xfId="0" applyNumberFormat="1" applyFont="1" applyFill="1" applyBorder="1" applyProtection="1"/>
    <xf numFmtId="3" fontId="16" fillId="5" borderId="52" xfId="0" applyNumberFormat="1" applyFont="1" applyFill="1" applyBorder="1" applyProtection="1"/>
    <xf numFmtId="165" fontId="3" fillId="0" borderId="55" xfId="0" applyNumberFormat="1" applyFont="1" applyFill="1" applyBorder="1" applyProtection="1"/>
    <xf numFmtId="3" fontId="3" fillId="0" borderId="45" xfId="0" applyNumberFormat="1" applyFont="1" applyFill="1" applyBorder="1" applyProtection="1"/>
    <xf numFmtId="3" fontId="8" fillId="5" borderId="52" xfId="0" applyNumberFormat="1" applyFont="1" applyFill="1" applyBorder="1" applyProtection="1"/>
    <xf numFmtId="3" fontId="16" fillId="5" borderId="33" xfId="0" applyNumberFormat="1" applyFont="1" applyFill="1" applyBorder="1" applyProtection="1"/>
    <xf numFmtId="0" fontId="50" fillId="0" borderId="0" xfId="2" applyFont="1" applyAlignment="1">
      <alignment horizontal="center" vertical="center" wrapText="1"/>
    </xf>
    <xf numFmtId="0" fontId="54" fillId="0" borderId="0" xfId="0" applyFont="1"/>
    <xf numFmtId="0" fontId="8" fillId="0" borderId="0" xfId="2" applyFont="1" applyAlignment="1">
      <alignment horizontal="center" vertical="center" wrapText="1"/>
    </xf>
    <xf numFmtId="164" fontId="8" fillId="0" borderId="0" xfId="0" applyNumberFormat="1" applyFont="1" applyAlignment="1">
      <alignment horizontal="right"/>
    </xf>
    <xf numFmtId="0" fontId="58" fillId="0" borderId="0" xfId="0" applyFont="1" applyAlignment="1">
      <alignment wrapText="1"/>
    </xf>
    <xf numFmtId="0" fontId="59" fillId="0" borderId="0" xfId="0" applyFont="1"/>
    <xf numFmtId="0" fontId="9" fillId="0" borderId="0" xfId="0" applyFont="1" applyAlignment="1">
      <alignment horizontal="left" vertical="center" wrapText="1"/>
    </xf>
    <xf numFmtId="0" fontId="59" fillId="0" borderId="0" xfId="0" applyFont="1" applyAlignment="1">
      <alignment horizontal="left" vertical="center"/>
    </xf>
    <xf numFmtId="0" fontId="60" fillId="0" borderId="0" xfId="0" applyFont="1"/>
    <xf numFmtId="0" fontId="4" fillId="0" borderId="9" xfId="0" applyFont="1" applyBorder="1" applyAlignment="1">
      <alignment horizontal="center"/>
    </xf>
    <xf numFmtId="0" fontId="0" fillId="8" borderId="9" xfId="0" applyFill="1" applyBorder="1" applyAlignment="1">
      <alignment horizontal="center" vertical="center" wrapText="1"/>
    </xf>
    <xf numFmtId="4" fontId="0" fillId="8" borderId="9" xfId="0" applyNumberFormat="1" applyFill="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8" fillId="9" borderId="5" xfId="0" applyNumberFormat="1" applyFont="1" applyFill="1" applyBorder="1" applyAlignment="1">
      <alignment horizontal="center" vertical="center" wrapText="1"/>
    </xf>
    <xf numFmtId="0" fontId="8" fillId="9" borderId="7" xfId="0" applyNumberFormat="1" applyFont="1" applyFill="1" applyBorder="1" applyAlignment="1">
      <alignment horizontal="center" vertical="center" wrapText="1"/>
    </xf>
    <xf numFmtId="0" fontId="8" fillId="9" borderId="6" xfId="0" applyNumberFormat="1" applyFont="1" applyFill="1" applyBorder="1" applyAlignment="1">
      <alignment horizontal="center" vertical="center" wrapText="1"/>
    </xf>
    <xf numFmtId="0" fontId="4" fillId="7" borderId="5" xfId="0" applyFont="1" applyFill="1" applyBorder="1" applyAlignment="1">
      <alignment horizontal="center"/>
    </xf>
    <xf numFmtId="0" fontId="4" fillId="7" borderId="7" xfId="0" applyFont="1" applyFill="1" applyBorder="1" applyAlignment="1">
      <alignment horizontal="center"/>
    </xf>
    <xf numFmtId="0" fontId="4" fillId="7" borderId="6" xfId="0" applyFont="1" applyFill="1" applyBorder="1" applyAlignment="1">
      <alignment horizontal="center"/>
    </xf>
    <xf numFmtId="0" fontId="8" fillId="3" borderId="5"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8" fillId="3" borderId="12" xfId="0" applyNumberFormat="1" applyFont="1" applyFill="1" applyBorder="1" applyAlignment="1">
      <alignment horizontal="center" vertical="center" wrapText="1"/>
    </xf>
    <xf numFmtId="0" fontId="8" fillId="3" borderId="13" xfId="0" applyNumberFormat="1" applyFont="1" applyFill="1" applyBorder="1" applyAlignment="1">
      <alignment horizontal="center" vertical="center" wrapText="1"/>
    </xf>
    <xf numFmtId="0" fontId="8" fillId="3" borderId="10" xfId="0" applyNumberFormat="1" applyFont="1" applyFill="1" applyBorder="1" applyAlignment="1">
      <alignment horizontal="center" vertical="center" wrapText="1"/>
    </xf>
    <xf numFmtId="0" fontId="8" fillId="8" borderId="12" xfId="0" applyNumberFormat="1" applyFont="1" applyFill="1" applyBorder="1" applyAlignment="1">
      <alignment horizontal="center" vertical="center" wrapText="1"/>
    </xf>
    <xf numFmtId="0" fontId="8" fillId="8" borderId="13" xfId="0" applyNumberFormat="1" applyFont="1" applyFill="1" applyBorder="1" applyAlignment="1">
      <alignment horizontal="center" vertical="center" wrapText="1"/>
    </xf>
    <xf numFmtId="0" fontId="8" fillId="8" borderId="10" xfId="0" applyNumberFormat="1" applyFont="1" applyFill="1" applyBorder="1" applyAlignment="1">
      <alignment horizontal="center" vertical="center" wrapText="1"/>
    </xf>
    <xf numFmtId="0" fontId="8" fillId="4" borderId="12" xfId="0" applyNumberFormat="1" applyFont="1" applyFill="1" applyBorder="1" applyAlignment="1">
      <alignment horizontal="center" vertical="center" wrapText="1"/>
    </xf>
    <xf numFmtId="0" fontId="8" fillId="4" borderId="13" xfId="0" applyNumberFormat="1" applyFont="1" applyFill="1" applyBorder="1" applyAlignment="1">
      <alignment horizontal="center" vertical="center" wrapText="1"/>
    </xf>
    <xf numFmtId="0" fontId="8" fillId="4" borderId="10" xfId="0" applyNumberFormat="1" applyFont="1" applyFill="1"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2" xfId="0" applyBorder="1" applyAlignment="1">
      <alignment horizontal="center" wrapText="1"/>
    </xf>
    <xf numFmtId="0" fontId="0" fillId="0" borderId="10" xfId="0" applyBorder="1" applyAlignment="1">
      <alignment horizontal="center" wrapText="1"/>
    </xf>
    <xf numFmtId="0" fontId="8" fillId="4" borderId="9"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6" fillId="4" borderId="11" xfId="0" applyNumberFormat="1" applyFont="1" applyFill="1" applyBorder="1" applyAlignment="1">
      <alignment horizontal="center" vertical="center" wrapText="1"/>
    </xf>
    <xf numFmtId="0" fontId="16" fillId="4" borderId="16" xfId="0" applyNumberFormat="1" applyFont="1" applyFill="1" applyBorder="1" applyAlignment="1">
      <alignment horizontal="center" vertical="center" wrapText="1"/>
    </xf>
    <xf numFmtId="0" fontId="16" fillId="4" borderId="14" xfId="0" applyNumberFormat="1" applyFont="1" applyFill="1" applyBorder="1" applyAlignment="1">
      <alignment horizontal="center" vertical="center" wrapText="1"/>
    </xf>
    <xf numFmtId="0" fontId="16" fillId="4" borderId="8" xfId="0" applyNumberFormat="1" applyFont="1" applyFill="1" applyBorder="1" applyAlignment="1">
      <alignment horizontal="center" vertical="center" wrapText="1"/>
    </xf>
    <xf numFmtId="0" fontId="16" fillId="4" borderId="15" xfId="0" applyNumberFormat="1" applyFont="1" applyFill="1" applyBorder="1" applyAlignment="1">
      <alignment horizontal="center" vertical="center" wrapText="1"/>
    </xf>
    <xf numFmtId="0" fontId="16" fillId="4" borderId="18" xfId="0" applyNumberFormat="1" applyFont="1" applyFill="1" applyBorder="1" applyAlignment="1">
      <alignment horizontal="center" vertical="center" wrapText="1"/>
    </xf>
    <xf numFmtId="4" fontId="1" fillId="8" borderId="11" xfId="0" applyNumberFormat="1" applyFont="1" applyFill="1" applyBorder="1" applyAlignment="1">
      <alignment horizontal="center" vertical="center" wrapText="1"/>
    </xf>
    <xf numFmtId="4" fontId="1" fillId="8" borderId="16" xfId="0" applyNumberFormat="1" applyFont="1" applyFill="1" applyBorder="1" applyAlignment="1">
      <alignment horizontal="center" vertical="center" wrapText="1"/>
    </xf>
    <xf numFmtId="4" fontId="1" fillId="8" borderId="14" xfId="0" applyNumberFormat="1" applyFont="1" applyFill="1" applyBorder="1" applyAlignment="1">
      <alignment horizontal="center" vertical="center" wrapText="1"/>
    </xf>
    <xf numFmtId="4" fontId="1" fillId="8" borderId="8" xfId="0" applyNumberFormat="1" applyFont="1" applyFill="1" applyBorder="1" applyAlignment="1">
      <alignment horizontal="center" vertical="center" wrapText="1"/>
    </xf>
    <xf numFmtId="4" fontId="1" fillId="8" borderId="15" xfId="0" applyNumberFormat="1" applyFont="1" applyFill="1" applyBorder="1" applyAlignment="1">
      <alignment horizontal="center" vertical="center" wrapText="1"/>
    </xf>
    <xf numFmtId="4" fontId="1" fillId="8" borderId="18" xfId="0" applyNumberFormat="1"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9" fillId="0" borderId="0" xfId="0" applyFont="1" applyAlignment="1">
      <alignment horizontal="left" vertical="center" wrapText="1"/>
    </xf>
    <xf numFmtId="3" fontId="37" fillId="0" borderId="14" xfId="0" applyNumberFormat="1" applyFont="1" applyFill="1" applyBorder="1" applyAlignment="1">
      <alignment horizontal="center" wrapText="1"/>
    </xf>
    <xf numFmtId="3" fontId="37" fillId="0" borderId="0" xfId="0" applyNumberFormat="1" applyFont="1" applyFill="1" applyAlignment="1">
      <alignment horizontal="center" wrapText="1"/>
    </xf>
    <xf numFmtId="0" fontId="0" fillId="0" borderId="7" xfId="0" applyNumberFormat="1" applyBorder="1" applyAlignment="1">
      <alignment horizontal="center" vertical="center" wrapText="1"/>
    </xf>
    <xf numFmtId="0" fontId="0" fillId="0" borderId="6" xfId="0" applyNumberFormat="1" applyBorder="1" applyAlignment="1">
      <alignment horizontal="center" vertical="center" wrapText="1"/>
    </xf>
    <xf numFmtId="0" fontId="41" fillId="14" borderId="19" xfId="0" applyFont="1" applyFill="1" applyBorder="1" applyAlignment="1">
      <alignment horizontal="center" wrapText="1"/>
    </xf>
    <xf numFmtId="0" fontId="41" fillId="14" borderId="20" xfId="0" applyFont="1" applyFill="1" applyBorder="1" applyAlignment="1">
      <alignment horizontal="center" wrapText="1"/>
    </xf>
    <xf numFmtId="0" fontId="41" fillId="14" borderId="21" xfId="0" applyFont="1" applyFill="1" applyBorder="1" applyAlignment="1">
      <alignment horizontal="center" wrapText="1"/>
    </xf>
    <xf numFmtId="0" fontId="49" fillId="0" borderId="11"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7" xfId="0" applyFont="1" applyBorder="1" applyAlignment="1">
      <alignment horizontal="center" vertical="center" wrapText="1"/>
    </xf>
    <xf numFmtId="0" fontId="1" fillId="7" borderId="11"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29"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7"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35" fillId="7" borderId="5" xfId="0" applyFont="1" applyFill="1" applyBorder="1" applyAlignment="1">
      <alignment horizontal="center"/>
    </xf>
    <xf numFmtId="0" fontId="35" fillId="7" borderId="7" xfId="0" applyFont="1" applyFill="1" applyBorder="1" applyAlignment="1">
      <alignment horizontal="center"/>
    </xf>
    <xf numFmtId="0" fontId="35" fillId="7" borderId="23" xfId="0" applyFont="1" applyFill="1" applyBorder="1" applyAlignment="1">
      <alignment horizontal="center"/>
    </xf>
    <xf numFmtId="0" fontId="35" fillId="7" borderId="22" xfId="0" applyFont="1" applyFill="1" applyBorder="1" applyAlignment="1">
      <alignment horizontal="center"/>
    </xf>
    <xf numFmtId="0" fontId="35" fillId="7" borderId="6" xfId="0" applyFont="1" applyFill="1" applyBorder="1" applyAlignment="1">
      <alignment horizontal="center"/>
    </xf>
    <xf numFmtId="0" fontId="16" fillId="3" borderId="6" xfId="0" applyNumberFormat="1" applyFont="1" applyFill="1" applyBorder="1" applyAlignment="1">
      <alignment horizontal="center" vertical="center" wrapText="1"/>
    </xf>
    <xf numFmtId="165" fontId="43" fillId="10" borderId="5" xfId="0" applyNumberFormat="1" applyFont="1" applyFill="1" applyBorder="1" applyAlignment="1">
      <alignment horizontal="center"/>
    </xf>
    <xf numFmtId="165" fontId="43" fillId="10" borderId="7" xfId="0" applyNumberFormat="1" applyFont="1" applyFill="1" applyBorder="1" applyAlignment="1">
      <alignment horizontal="center"/>
    </xf>
    <xf numFmtId="165" fontId="43" fillId="10" borderId="6" xfId="0" applyNumberFormat="1" applyFont="1" applyFill="1" applyBorder="1" applyAlignment="1">
      <alignment horizontal="center"/>
    </xf>
    <xf numFmtId="0" fontId="40" fillId="5" borderId="5" xfId="0" applyFont="1" applyFill="1" applyBorder="1" applyAlignment="1">
      <alignment horizontal="center"/>
    </xf>
    <xf numFmtId="0" fontId="40" fillId="5" borderId="7" xfId="0" applyFont="1" applyFill="1" applyBorder="1" applyAlignment="1">
      <alignment horizontal="center"/>
    </xf>
    <xf numFmtId="0" fontId="41" fillId="0" borderId="0" xfId="0" applyFont="1" applyBorder="1" applyAlignment="1">
      <alignment horizontal="left" wrapText="1"/>
    </xf>
    <xf numFmtId="0" fontId="4" fillId="7" borderId="22" xfId="0" applyFont="1" applyFill="1" applyBorder="1" applyAlignment="1">
      <alignment horizontal="center"/>
    </xf>
    <xf numFmtId="0" fontId="4" fillId="7" borderId="23" xfId="0" applyFont="1" applyFill="1" applyBorder="1" applyAlignment="1">
      <alignment horizontal="center"/>
    </xf>
    <xf numFmtId="0" fontId="41" fillId="14" borderId="41" xfId="0" applyFont="1" applyFill="1" applyBorder="1" applyAlignment="1">
      <alignment horizontal="center" wrapText="1"/>
    </xf>
    <xf numFmtId="0" fontId="41" fillId="14" borderId="42" xfId="0" applyFont="1" applyFill="1" applyBorder="1" applyAlignment="1">
      <alignment horizontal="center" wrapText="1"/>
    </xf>
    <xf numFmtId="0" fontId="41" fillId="14" borderId="43" xfId="0" applyFont="1" applyFill="1" applyBorder="1" applyAlignment="1">
      <alignment horizontal="center" wrapText="1"/>
    </xf>
    <xf numFmtId="0" fontId="40" fillId="5" borderId="19" xfId="0" applyFont="1" applyFill="1" applyBorder="1" applyAlignment="1">
      <alignment horizontal="center"/>
    </xf>
    <xf numFmtId="0" fontId="40" fillId="5" borderId="20" xfId="0" applyFont="1" applyFill="1" applyBorder="1" applyAlignment="1">
      <alignment horizontal="center"/>
    </xf>
    <xf numFmtId="0" fontId="40" fillId="5" borderId="21" xfId="0" applyFont="1" applyFill="1" applyBorder="1" applyAlignment="1">
      <alignment horizontal="center"/>
    </xf>
    <xf numFmtId="0" fontId="0" fillId="7" borderId="11" xfId="0" applyFill="1" applyBorder="1" applyAlignment="1">
      <alignment horizontal="center" vertical="center"/>
    </xf>
    <xf numFmtId="0" fontId="0" fillId="7" borderId="16" xfId="0" applyFill="1" applyBorder="1" applyAlignment="1">
      <alignment horizontal="center" vertical="center"/>
    </xf>
    <xf numFmtId="0" fontId="0" fillId="7" borderId="15" xfId="0" applyFill="1" applyBorder="1" applyAlignment="1">
      <alignment horizontal="center" vertical="center"/>
    </xf>
    <xf numFmtId="0" fontId="0" fillId="7" borderId="18" xfId="0" applyFill="1" applyBorder="1" applyAlignment="1">
      <alignment horizontal="center" vertical="center"/>
    </xf>
    <xf numFmtId="0" fontId="16" fillId="3" borderId="11" xfId="0" applyNumberFormat="1" applyFont="1" applyFill="1" applyBorder="1" applyAlignment="1">
      <alignment horizontal="center" vertical="center" wrapText="1"/>
    </xf>
    <xf numFmtId="0" fontId="16" fillId="3" borderId="16" xfId="0" applyNumberFormat="1" applyFont="1" applyFill="1" applyBorder="1" applyAlignment="1">
      <alignment horizontal="center" vertical="center" wrapText="1"/>
    </xf>
    <xf numFmtId="0" fontId="16" fillId="3" borderId="14" xfId="0" applyNumberFormat="1" applyFont="1" applyFill="1" applyBorder="1" applyAlignment="1">
      <alignment horizontal="center" vertical="center" wrapText="1"/>
    </xf>
    <xf numFmtId="0" fontId="16" fillId="3" borderId="8" xfId="0" applyNumberFormat="1" applyFont="1" applyFill="1" applyBorder="1" applyAlignment="1">
      <alignment horizontal="center" vertical="center" wrapText="1"/>
    </xf>
    <xf numFmtId="0" fontId="16" fillId="3" borderId="15"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7" borderId="11" xfId="0" applyNumberFormat="1" applyFont="1" applyFill="1" applyBorder="1" applyAlignment="1">
      <alignment horizontal="center" vertical="center" wrapText="1"/>
    </xf>
    <xf numFmtId="0" fontId="16" fillId="7" borderId="16" xfId="0" applyNumberFormat="1" applyFont="1" applyFill="1" applyBorder="1" applyAlignment="1">
      <alignment horizontal="center" vertical="center" wrapText="1"/>
    </xf>
    <xf numFmtId="0" fontId="16" fillId="7" borderId="14" xfId="0" applyNumberFormat="1" applyFont="1" applyFill="1" applyBorder="1" applyAlignment="1">
      <alignment horizontal="center" vertical="center" wrapText="1"/>
    </xf>
    <xf numFmtId="0" fontId="16" fillId="7" borderId="8" xfId="0" applyNumberFormat="1" applyFont="1" applyFill="1" applyBorder="1" applyAlignment="1">
      <alignment horizontal="center" vertical="center" wrapText="1"/>
    </xf>
    <xf numFmtId="0" fontId="16" fillId="7" borderId="15" xfId="0" applyNumberFormat="1" applyFont="1" applyFill="1" applyBorder="1" applyAlignment="1">
      <alignment horizontal="center" vertical="center" wrapText="1"/>
    </xf>
    <xf numFmtId="0" fontId="16" fillId="7" borderId="18" xfId="0" applyNumberFormat="1" applyFont="1" applyFill="1" applyBorder="1" applyAlignment="1">
      <alignment horizontal="center" vertical="center" wrapText="1"/>
    </xf>
    <xf numFmtId="0" fontId="0" fillId="7" borderId="11" xfId="0" applyFill="1" applyBorder="1" applyAlignment="1">
      <alignment horizontal="center" vertical="center" wrapText="1"/>
    </xf>
    <xf numFmtId="0" fontId="0" fillId="7" borderId="17" xfId="0" applyFill="1" applyBorder="1" applyAlignment="1">
      <alignment horizontal="center" vertical="center"/>
    </xf>
    <xf numFmtId="0" fontId="0" fillId="0" borderId="24" xfId="0" applyBorder="1" applyAlignment="1">
      <alignment horizontal="center" wrapText="1"/>
    </xf>
    <xf numFmtId="0" fontId="0" fillId="0" borderId="16" xfId="0" applyBorder="1" applyAlignment="1">
      <alignment horizontal="center" wrapText="1"/>
    </xf>
    <xf numFmtId="0" fontId="0" fillId="0" borderId="28" xfId="0" applyBorder="1" applyAlignment="1">
      <alignment horizontal="center" wrapText="1"/>
    </xf>
    <xf numFmtId="0" fontId="0" fillId="0" borderId="18" xfId="0" applyBorder="1" applyAlignment="1">
      <alignment horizontal="center" wrapText="1"/>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6" fillId="3" borderId="22" xfId="0" applyNumberFormat="1" applyFont="1" applyFill="1" applyBorder="1" applyAlignment="1">
      <alignment horizontal="center" vertical="center" wrapText="1"/>
    </xf>
    <xf numFmtId="0" fontId="16" fillId="4" borderId="24" xfId="0" applyNumberFormat="1" applyFont="1" applyFill="1" applyBorder="1" applyAlignment="1">
      <alignment horizontal="center" vertical="center" wrapText="1"/>
    </xf>
    <xf numFmtId="0" fontId="16" fillId="4" borderId="26" xfId="0" applyNumberFormat="1" applyFont="1" applyFill="1" applyBorder="1" applyAlignment="1">
      <alignment horizontal="center" vertical="center" wrapText="1"/>
    </xf>
    <xf numFmtId="0" fontId="16" fillId="4" borderId="28" xfId="0" applyNumberFormat="1"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6" borderId="11"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29" xfId="0"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wrapText="1"/>
    </xf>
    <xf numFmtId="0" fontId="16" fillId="3" borderId="21" xfId="0" applyNumberFormat="1" applyFont="1" applyFill="1" applyBorder="1" applyAlignment="1">
      <alignment horizontal="center" vertical="center" wrapText="1"/>
    </xf>
    <xf numFmtId="0" fontId="0" fillId="7" borderId="40" xfId="0" applyFill="1" applyBorder="1" applyAlignment="1">
      <alignment horizontal="center" vertical="center"/>
    </xf>
    <xf numFmtId="0" fontId="0" fillId="7" borderId="39" xfId="0" applyFill="1" applyBorder="1" applyAlignment="1">
      <alignment horizontal="center" vertical="center"/>
    </xf>
    <xf numFmtId="0" fontId="0" fillId="7" borderId="45" xfId="0" applyFill="1" applyBorder="1" applyAlignment="1">
      <alignment horizontal="center" vertical="center"/>
    </xf>
    <xf numFmtId="0" fontId="0" fillId="7" borderId="46" xfId="0" applyFill="1" applyBorder="1" applyAlignment="1">
      <alignment horizontal="center" vertical="center"/>
    </xf>
    <xf numFmtId="0" fontId="8" fillId="3" borderId="40" xfId="0" applyNumberFormat="1" applyFont="1" applyFill="1" applyBorder="1" applyAlignment="1">
      <alignment horizontal="center" vertical="center" wrapText="1"/>
    </xf>
    <xf numFmtId="0" fontId="8" fillId="3" borderId="39" xfId="0" applyNumberFormat="1" applyFont="1" applyFill="1" applyBorder="1" applyAlignment="1">
      <alignment horizontal="center" vertical="center" wrapText="1"/>
    </xf>
    <xf numFmtId="0" fontId="0" fillId="0" borderId="15" xfId="0" applyNumberFormat="1" applyBorder="1" applyAlignment="1">
      <alignment horizontal="center" vertical="center" wrapText="1"/>
    </xf>
    <xf numFmtId="0" fontId="0" fillId="0" borderId="18" xfId="0" applyNumberFormat="1" applyBorder="1" applyAlignment="1">
      <alignment horizontal="center" vertical="center" wrapText="1"/>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wrapText="1"/>
    </xf>
    <xf numFmtId="0" fontId="0" fillId="0" borderId="39" xfId="0" applyBorder="1" applyAlignment="1">
      <alignment horizontal="center" wrapText="1"/>
    </xf>
    <xf numFmtId="0" fontId="0" fillId="0" borderId="44" xfId="0" applyBorder="1" applyAlignment="1">
      <alignment horizontal="center" wrapText="1"/>
    </xf>
    <xf numFmtId="0" fontId="0" fillId="0" borderId="46" xfId="0" applyBorder="1" applyAlignment="1">
      <alignment horizontal="center" wrapText="1"/>
    </xf>
    <xf numFmtId="165" fontId="16" fillId="4" borderId="5" xfId="0" applyNumberFormat="1" applyFont="1" applyFill="1" applyBorder="1" applyAlignment="1">
      <alignment horizontal="center"/>
    </xf>
    <xf numFmtId="165" fontId="16" fillId="4" borderId="7" xfId="0" applyNumberFormat="1" applyFont="1" applyFill="1" applyBorder="1" applyAlignment="1">
      <alignment horizontal="center"/>
    </xf>
    <xf numFmtId="165" fontId="16" fillId="4" borderId="6" xfId="0" applyNumberFormat="1" applyFont="1" applyFill="1" applyBorder="1" applyAlignment="1">
      <alignment horizontal="center"/>
    </xf>
    <xf numFmtId="165" fontId="16" fillId="11" borderId="5" xfId="0" applyNumberFormat="1" applyFont="1" applyFill="1" applyBorder="1" applyAlignment="1">
      <alignment horizontal="center"/>
    </xf>
    <xf numFmtId="165" fontId="16" fillId="11" borderId="7" xfId="0" applyNumberFormat="1" applyFont="1" applyFill="1" applyBorder="1" applyAlignment="1">
      <alignment horizontal="center"/>
    </xf>
    <xf numFmtId="165" fontId="16" fillId="11" borderId="6" xfId="0" applyNumberFormat="1" applyFont="1" applyFill="1" applyBorder="1" applyAlignment="1">
      <alignment horizontal="center"/>
    </xf>
    <xf numFmtId="0" fontId="4" fillId="7" borderId="41" xfId="0" applyFont="1" applyFill="1" applyBorder="1" applyAlignment="1">
      <alignment horizontal="center"/>
    </xf>
    <xf numFmtId="0" fontId="4" fillId="7" borderId="42" xfId="0" applyFont="1" applyFill="1" applyBorder="1" applyAlignment="1">
      <alignment horizontal="center"/>
    </xf>
    <xf numFmtId="0" fontId="4" fillId="7" borderId="43" xfId="0" applyFont="1" applyFill="1" applyBorder="1" applyAlignment="1">
      <alignment horizontal="center"/>
    </xf>
    <xf numFmtId="0" fontId="0" fillId="0" borderId="28" xfId="0" applyBorder="1" applyAlignment="1">
      <alignment horizontal="center" vertical="center"/>
    </xf>
    <xf numFmtId="0" fontId="4" fillId="7" borderId="0" xfId="0" applyFont="1" applyFill="1" applyBorder="1" applyAlignment="1">
      <alignment horizontal="center"/>
    </xf>
    <xf numFmtId="0" fontId="4" fillId="7" borderId="27" xfId="0" applyFont="1" applyFill="1" applyBorder="1" applyAlignment="1">
      <alignment horizontal="center"/>
    </xf>
    <xf numFmtId="0" fontId="0" fillId="0" borderId="24" xfId="0" applyBorder="1" applyAlignment="1">
      <alignment horizontal="center" vertical="center"/>
    </xf>
    <xf numFmtId="0" fontId="0" fillId="0" borderId="11" xfId="0" applyBorder="1" applyAlignment="1">
      <alignment horizontal="center" vertical="center"/>
    </xf>
    <xf numFmtId="0" fontId="16" fillId="3" borderId="53" xfId="0" applyNumberFormat="1" applyFont="1" applyFill="1" applyBorder="1" applyAlignment="1">
      <alignment horizontal="center" vertical="center" wrapText="1"/>
    </xf>
    <xf numFmtId="0" fontId="16" fillId="3" borderId="36"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6" borderId="1" xfId="0" applyFont="1" applyFill="1" applyBorder="1" applyAlignment="1">
      <alignment horizontal="center" vertical="center"/>
    </xf>
    <xf numFmtId="0" fontId="1" fillId="6" borderId="17" xfId="0" applyFont="1" applyFill="1" applyBorder="1" applyAlignment="1">
      <alignment horizontal="center" vertical="center"/>
    </xf>
    <xf numFmtId="0" fontId="16" fillId="3" borderId="38" xfId="0" applyNumberFormat="1" applyFont="1" applyFill="1" applyBorder="1" applyAlignment="1">
      <alignment horizontal="center" vertical="center" wrapText="1"/>
    </xf>
    <xf numFmtId="0" fontId="16" fillId="3" borderId="39"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9" xfId="0" applyNumberFormat="1" applyFont="1" applyFill="1" applyBorder="1" applyAlignment="1">
      <alignment horizontal="center" vertical="center" wrapText="1"/>
    </xf>
    <xf numFmtId="0" fontId="16" fillId="7" borderId="38" xfId="0" applyNumberFormat="1" applyFont="1" applyFill="1" applyBorder="1" applyAlignment="1">
      <alignment horizontal="center" vertical="center" wrapText="1"/>
    </xf>
    <xf numFmtId="0" fontId="16" fillId="7" borderId="39" xfId="0" applyNumberFormat="1" applyFont="1" applyFill="1" applyBorder="1" applyAlignment="1">
      <alignment horizontal="center" vertical="center" wrapText="1"/>
    </xf>
    <xf numFmtId="0" fontId="16" fillId="7" borderId="26" xfId="0" applyNumberFormat="1" applyFont="1" applyFill="1" applyBorder="1" applyAlignment="1">
      <alignment horizontal="center" vertical="center" wrapText="1"/>
    </xf>
    <xf numFmtId="0" fontId="16" fillId="7" borderId="27" xfId="0" applyNumberFormat="1" applyFont="1" applyFill="1" applyBorder="1" applyAlignment="1">
      <alignment horizontal="center" vertical="center" wrapText="1"/>
    </xf>
    <xf numFmtId="0" fontId="16" fillId="7" borderId="28" xfId="0" applyNumberFormat="1" applyFont="1" applyFill="1" applyBorder="1" applyAlignment="1">
      <alignment horizontal="center" vertical="center" wrapText="1"/>
    </xf>
    <xf numFmtId="0" fontId="16" fillId="7" borderId="29" xfId="0" applyNumberFormat="1" applyFont="1" applyFill="1" applyBorder="1" applyAlignment="1">
      <alignment horizontal="center" vertical="center" wrapText="1"/>
    </xf>
    <xf numFmtId="0" fontId="0" fillId="6" borderId="11" xfId="0" applyFill="1" applyBorder="1" applyAlignment="1">
      <alignment horizontal="center" vertical="center"/>
    </xf>
    <xf numFmtId="0" fontId="0" fillId="6" borderId="25" xfId="0" applyFill="1" applyBorder="1" applyAlignment="1">
      <alignment horizontal="center" vertical="center"/>
    </xf>
    <xf numFmtId="0" fontId="0" fillId="6" borderId="15" xfId="0" applyFill="1" applyBorder="1" applyAlignment="1">
      <alignment horizontal="center" vertical="center"/>
    </xf>
    <xf numFmtId="0" fontId="0" fillId="6" borderId="29" xfId="0" applyFill="1" applyBorder="1" applyAlignment="1">
      <alignment horizontal="center" vertical="center"/>
    </xf>
    <xf numFmtId="0" fontId="1" fillId="0" borderId="2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8" xfId="0" applyFont="1" applyBorder="1" applyAlignment="1">
      <alignment horizontal="center" vertical="center" wrapText="1"/>
    </xf>
    <xf numFmtId="0" fontId="1" fillId="3" borderId="1" xfId="0" applyFont="1" applyFill="1" applyBorder="1" applyAlignment="1">
      <alignment horizontal="center"/>
    </xf>
    <xf numFmtId="0" fontId="0" fillId="3" borderId="4" xfId="0" applyFill="1" applyBorder="1" applyAlignment="1">
      <alignment horizontal="center" vertical="center" wrapText="1"/>
    </xf>
    <xf numFmtId="0" fontId="16" fillId="3" borderId="1" xfId="0" applyFont="1" applyFill="1" applyBorder="1" applyAlignment="1">
      <alignment horizontal="center"/>
    </xf>
    <xf numFmtId="0" fontId="0" fillId="5" borderId="17" xfId="0" applyFill="1" applyBorder="1" applyAlignment="1">
      <alignment horizontal="center"/>
    </xf>
    <xf numFmtId="2" fontId="16" fillId="3" borderId="1" xfId="0" applyNumberFormat="1" applyFont="1" applyFill="1" applyBorder="1" applyAlignment="1">
      <alignment horizontal="center" wrapText="1"/>
    </xf>
    <xf numFmtId="2" fontId="16" fillId="3" borderId="17" xfId="0" applyNumberFormat="1" applyFont="1" applyFill="1" applyBorder="1" applyAlignment="1">
      <alignment horizontal="center" wrapText="1"/>
    </xf>
    <xf numFmtId="0" fontId="0" fillId="3" borderId="17" xfId="0" applyFill="1" applyBorder="1" applyAlignment="1">
      <alignment horizontal="center"/>
    </xf>
    <xf numFmtId="0" fontId="16" fillId="3" borderId="7" xfId="0" applyFont="1" applyFill="1" applyBorder="1" applyAlignment="1">
      <alignment horizontal="center"/>
    </xf>
  </cellXfs>
  <cellStyles count="3">
    <cellStyle name="Hipervínculo" xfId="2" builtinId="8"/>
    <cellStyle name="Normal" xfId="0" builtinId="0"/>
    <cellStyle name="Porcentaje" xfId="1" builtinId="5"/>
  </cellStyles>
  <dxfs count="1">
    <dxf>
      <fill>
        <patternFill>
          <bgColor rgb="FFC0000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Efecto shock</a:t>
            </a:r>
          </a:p>
        </c:rich>
      </c:tx>
      <c:layout>
        <c:manualLayout>
          <c:xMode val="edge"/>
          <c:yMode val="edge"/>
          <c:x val="0.3969930008748907"/>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0"/>
          <c:order val="0"/>
          <c:spPr>
            <a:pattFill prst="pct70">
              <a:fgClr>
                <a:schemeClr val="bg1">
                  <a:lumMod val="65000"/>
                </a:schemeClr>
              </a:fgClr>
              <a:bgClr>
                <a:schemeClr val="bg1"/>
              </a:bgClr>
            </a:pattFill>
            <a:ln>
              <a:noFill/>
            </a:ln>
            <a:effectLst/>
          </c:spPr>
          <c:invertIfNegative val="0"/>
          <c:dPt>
            <c:idx val="0"/>
            <c:invertIfNegative val="0"/>
            <c:bubble3D val="0"/>
            <c:spPr>
              <a:pattFill prst="pct70">
                <a:fgClr>
                  <a:srgbClr val="C00000"/>
                </a:fgClr>
                <a:bgClr>
                  <a:schemeClr val="bg1"/>
                </a:bgClr>
              </a:pattFill>
              <a:ln>
                <a:noFill/>
              </a:ln>
              <a:effectLst/>
            </c:spPr>
          </c:dPt>
          <c:dPt>
            <c:idx val="3"/>
            <c:invertIfNegative val="0"/>
            <c:bubble3D val="0"/>
            <c:spPr>
              <a:pattFill prst="wdDnDiag">
                <a:fgClr>
                  <a:srgbClr val="C00000"/>
                </a:fgClr>
                <a:bgClr>
                  <a:schemeClr val="bg1"/>
                </a:bgClr>
              </a:pattFill>
              <a:ln>
                <a:noFill/>
              </a:ln>
              <a:effectLst/>
            </c:spPr>
          </c:dPt>
          <c:dPt>
            <c:idx val="4"/>
            <c:invertIfNegative val="0"/>
            <c:bubble3D val="0"/>
            <c:spPr>
              <a:pattFill prst="wdDnDiag">
                <a:fgClr>
                  <a:schemeClr val="bg1">
                    <a:lumMod val="65000"/>
                  </a:schemeClr>
                </a:fgClr>
                <a:bgClr>
                  <a:schemeClr val="bg1"/>
                </a:bgClr>
              </a:pattFill>
              <a:ln>
                <a:noFill/>
              </a:ln>
              <a:effectLst/>
            </c:spPr>
          </c:dPt>
          <c:dPt>
            <c:idx val="6"/>
            <c:invertIfNegative val="0"/>
            <c:bubble3D val="0"/>
            <c:spPr>
              <a:pattFill prst="pct90">
                <a:fgClr>
                  <a:srgbClr val="C00000"/>
                </a:fgClr>
                <a:bgClr>
                  <a:schemeClr val="bg1"/>
                </a:bgClr>
              </a:pattFill>
              <a:ln>
                <a:noFill/>
              </a:ln>
              <a:effectLst/>
            </c:spPr>
          </c:dPt>
          <c:dPt>
            <c:idx val="7"/>
            <c:invertIfNegative val="0"/>
            <c:bubble3D val="0"/>
            <c:spPr>
              <a:pattFill prst="pct90">
                <a:fgClr>
                  <a:schemeClr val="bg1">
                    <a:lumMod val="65000"/>
                  </a:schemeClr>
                </a:fgClr>
                <a:bgClr>
                  <a:schemeClr val="bg1"/>
                </a:bgClr>
              </a:pattFill>
              <a:ln>
                <a:noFill/>
              </a:ln>
              <a:effectLst/>
            </c:spPr>
          </c:dPt>
          <c:dLbls>
            <c:dLbl>
              <c:idx val="0"/>
              <c:layout>
                <c:manualLayout>
                  <c:x val="-2.7777777777777649E-3"/>
                  <c:y val="-0.1481481481481481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5462668816039986E-17"/>
                  <c:y val="-0.1805555555555555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0925337632079971E-17"/>
                  <c:y val="-0.3287037037037037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2.7777777777777779E-3"/>
                  <c:y val="-0.3240740740740740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2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2.7777777777778798E-3"/>
                  <c:y val="-0.25925925925925924"/>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gráficos!$B$25:$I$25</c:f>
              <c:strCache>
                <c:ptCount val="8"/>
                <c:pt idx="0">
                  <c:v>Consumo público DBP. 
(%var)</c:v>
                </c:pt>
                <c:pt idx="1">
                  <c:v>Consumo público Final 
(%var)</c:v>
                </c:pt>
                <c:pt idx="3">
                  <c:v>PIB DBP 
(%var)</c:v>
                </c:pt>
                <c:pt idx="4">
                  <c:v>PIB Final
(%var)</c:v>
                </c:pt>
                <c:pt idx="6">
                  <c:v>Déficit DBP
(%PIB)</c:v>
                </c:pt>
                <c:pt idx="7">
                  <c:v>Déficit final
(%PIB)</c:v>
                </c:pt>
              </c:strCache>
            </c:strRef>
          </c:cat>
          <c:val>
            <c:numRef>
              <c:f>gráficos!$B$26:$I$26</c:f>
              <c:numCache>
                <c:formatCode>0.0</c:formatCode>
                <c:ptCount val="8"/>
                <c:pt idx="0">
                  <c:v>1.3031771255291202</c:v>
                </c:pt>
                <c:pt idx="1">
                  <c:v>1.3031771255291202</c:v>
                </c:pt>
                <c:pt idx="3">
                  <c:v>4.0398325628694831</c:v>
                </c:pt>
                <c:pt idx="4">
                  <c:v>4.0398325628694831</c:v>
                </c:pt>
                <c:pt idx="6">
                  <c:v>3.1</c:v>
                </c:pt>
                <c:pt idx="7">
                  <c:v>3.1</c:v>
                </c:pt>
              </c:numCache>
            </c:numRef>
          </c:val>
        </c:ser>
        <c:dLbls>
          <c:dLblPos val="ctr"/>
          <c:showLegendKey val="0"/>
          <c:showVal val="1"/>
          <c:showCatName val="0"/>
          <c:showSerName val="0"/>
          <c:showPercent val="0"/>
          <c:showBubbleSize val="0"/>
        </c:dLbls>
        <c:gapWidth val="150"/>
        <c:overlap val="100"/>
        <c:axId val="283807056"/>
        <c:axId val="284499456"/>
      </c:barChart>
      <c:catAx>
        <c:axId val="28380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284499456"/>
        <c:crosses val="autoZero"/>
        <c:auto val="1"/>
        <c:lblAlgn val="ctr"/>
        <c:lblOffset val="100"/>
        <c:noMultiLvlLbl val="0"/>
      </c:catAx>
      <c:valAx>
        <c:axId val="28449945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380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TSEadqmdo!$B$4</c:f>
              <c:strCache>
                <c:ptCount val="1"/>
                <c:pt idx="0">
                  <c:v>Número de recetas, en millones.</c:v>
                </c:pt>
              </c:strCache>
            </c:strRef>
          </c:tx>
          <c:spPr>
            <a:ln w="28575" cap="rnd">
              <a:solidFill>
                <a:srgbClr val="C00000"/>
              </a:solidFill>
              <a:round/>
            </a:ln>
            <a:effectLst/>
          </c:spPr>
          <c:marker>
            <c:symbol val="none"/>
          </c:marker>
          <c:dPt>
            <c:idx val="16"/>
            <c:marker>
              <c:symbol val="none"/>
            </c:marker>
            <c:bubble3D val="0"/>
            <c:spPr>
              <a:ln w="28575" cap="rnd">
                <a:solidFill>
                  <a:srgbClr val="C00000"/>
                </a:solidFill>
                <a:prstDash val="solid"/>
                <a:round/>
              </a:ln>
              <a:effectLst/>
            </c:spPr>
          </c:dPt>
          <c:dPt>
            <c:idx val="17"/>
            <c:marker>
              <c:symbol val="none"/>
            </c:marker>
            <c:bubble3D val="0"/>
            <c:spPr>
              <a:ln w="28575" cap="rnd">
                <a:solidFill>
                  <a:srgbClr val="C00000"/>
                </a:solidFill>
                <a:prstDash val="sysDash"/>
                <a:round/>
              </a:ln>
              <a:effectLst/>
            </c:spPr>
          </c:dPt>
          <c:dPt>
            <c:idx val="18"/>
            <c:marker>
              <c:symbol val="none"/>
            </c:marker>
            <c:bubble3D val="0"/>
            <c:spPr>
              <a:ln w="28575" cap="rnd">
                <a:solidFill>
                  <a:srgbClr val="C00000"/>
                </a:solidFill>
                <a:prstDash val="sysDash"/>
                <a:round/>
              </a:ln>
              <a:effectLst/>
            </c:spPr>
          </c:dPt>
          <c:cat>
            <c:numRef>
              <c:f>TSEadqmdo!$A$5:$A$23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TSEadqmdo!$B$5:$B$23</c:f>
              <c:numCache>
                <c:formatCode>#,##0</c:formatCode>
                <c:ptCount val="19"/>
                <c:pt idx="0">
                  <c:v>569.47510599999998</c:v>
                </c:pt>
                <c:pt idx="1">
                  <c:v>596.80740200000002</c:v>
                </c:pt>
                <c:pt idx="2">
                  <c:v>621.42459799999995</c:v>
                </c:pt>
                <c:pt idx="3">
                  <c:v>661.15734999999995</c:v>
                </c:pt>
                <c:pt idx="4">
                  <c:v>706.32344999999998</c:v>
                </c:pt>
                <c:pt idx="5">
                  <c:v>728.68477600000006</c:v>
                </c:pt>
                <c:pt idx="6">
                  <c:v>764.63420299999996</c:v>
                </c:pt>
                <c:pt idx="7">
                  <c:v>796.019904</c:v>
                </c:pt>
                <c:pt idx="8">
                  <c:v>843.367704</c:v>
                </c:pt>
                <c:pt idx="9">
                  <c:v>890.04006900000002</c:v>
                </c:pt>
                <c:pt idx="10">
                  <c:v>934.00208299999997</c:v>
                </c:pt>
                <c:pt idx="11">
                  <c:v>957.69462799999997</c:v>
                </c:pt>
                <c:pt idx="12">
                  <c:v>973.21191099999999</c:v>
                </c:pt>
                <c:pt idx="13">
                  <c:v>913.81338800000003</c:v>
                </c:pt>
                <c:pt idx="14">
                  <c:v>859.59713799999997</c:v>
                </c:pt>
                <c:pt idx="15">
                  <c:v>867.99554599999999</c:v>
                </c:pt>
                <c:pt idx="16">
                  <c:v>882.09811100000002</c:v>
                </c:pt>
                <c:pt idx="17">
                  <c:v>886.50860155499993</c:v>
                </c:pt>
                <c:pt idx="18">
                  <c:v>926.22418690466384</c:v>
                </c:pt>
              </c:numCache>
            </c:numRef>
          </c:val>
          <c:smooth val="0"/>
        </c:ser>
        <c:dLbls>
          <c:showLegendKey val="0"/>
          <c:showVal val="0"/>
          <c:showCatName val="0"/>
          <c:showSerName val="0"/>
          <c:showPercent val="0"/>
          <c:showBubbleSize val="0"/>
        </c:dLbls>
        <c:marker val="1"/>
        <c:smooth val="0"/>
        <c:axId val="284266896"/>
        <c:axId val="284753280"/>
      </c:lineChart>
      <c:lineChart>
        <c:grouping val="standard"/>
        <c:varyColors val="0"/>
        <c:ser>
          <c:idx val="1"/>
          <c:order val="1"/>
          <c:tx>
            <c:v>Precio medio receta (euros)(eje dcho)</c:v>
          </c:tx>
          <c:spPr>
            <a:ln w="28575" cap="rnd">
              <a:solidFill>
                <a:schemeClr val="bg1">
                  <a:lumMod val="50000"/>
                </a:schemeClr>
              </a:solidFill>
              <a:round/>
            </a:ln>
            <a:effectLst/>
          </c:spPr>
          <c:marker>
            <c:symbol val="none"/>
          </c:marker>
          <c:dPt>
            <c:idx val="16"/>
            <c:marker>
              <c:symbol val="none"/>
            </c:marker>
            <c:bubble3D val="0"/>
            <c:spPr>
              <a:ln w="28575" cap="rnd">
                <a:solidFill>
                  <a:schemeClr val="bg1">
                    <a:lumMod val="50000"/>
                  </a:schemeClr>
                </a:solidFill>
                <a:prstDash val="solid"/>
                <a:round/>
              </a:ln>
              <a:effectLst/>
            </c:spPr>
          </c:dPt>
          <c:dPt>
            <c:idx val="17"/>
            <c:marker>
              <c:symbol val="none"/>
            </c:marker>
            <c:bubble3D val="0"/>
            <c:spPr>
              <a:ln w="28575" cap="rnd">
                <a:solidFill>
                  <a:schemeClr val="bg1">
                    <a:lumMod val="50000"/>
                  </a:schemeClr>
                </a:solidFill>
                <a:prstDash val="sysDash"/>
                <a:round/>
              </a:ln>
              <a:effectLst/>
            </c:spPr>
          </c:dPt>
          <c:dPt>
            <c:idx val="18"/>
            <c:marker>
              <c:symbol val="none"/>
            </c:marker>
            <c:bubble3D val="0"/>
            <c:spPr>
              <a:ln w="28575" cap="rnd">
                <a:solidFill>
                  <a:schemeClr val="bg1">
                    <a:lumMod val="50000"/>
                  </a:schemeClr>
                </a:solidFill>
                <a:prstDash val="sysDash"/>
                <a:round/>
              </a:ln>
              <a:effectLst/>
            </c:spPr>
          </c:dPt>
          <c:cat>
            <c:numRef>
              <c:f>TSEadqmdo!$A$8:$A$23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TSEadqmdo!$D$5:$D$23</c:f>
              <c:numCache>
                <c:formatCode>#,##0.00</c:formatCode>
                <c:ptCount val="19"/>
                <c:pt idx="0">
                  <c:v>10.986866378896639</c:v>
                </c:pt>
                <c:pt idx="1">
                  <c:v>11.266008641042291</c:v>
                </c:pt>
                <c:pt idx="2">
                  <c:v>11.674805153705876</c:v>
                </c:pt>
                <c:pt idx="3">
                  <c:v>12.05898362603093</c:v>
                </c:pt>
                <c:pt idx="4">
                  <c:v>12.659141118859925</c:v>
                </c:pt>
                <c:pt idx="5">
                  <c:v>13.058255834207241</c:v>
                </c:pt>
                <c:pt idx="6">
                  <c:v>13.145281401046613</c:v>
                </c:pt>
                <c:pt idx="7">
                  <c:v>13.361546834537444</c:v>
                </c:pt>
                <c:pt idx="8">
                  <c:v>13.269500688077095</c:v>
                </c:pt>
                <c:pt idx="9">
                  <c:v>13.449906205559831</c:v>
                </c:pt>
                <c:pt idx="10">
                  <c:v>13.38936297605666</c:v>
                </c:pt>
                <c:pt idx="11">
                  <c:v>12.746947502215708</c:v>
                </c:pt>
                <c:pt idx="12">
                  <c:v>11.441908848873515</c:v>
                </c:pt>
                <c:pt idx="13">
                  <c:v>10.692482180366127</c:v>
                </c:pt>
                <c:pt idx="14">
                  <c:v>10.683223523505962</c:v>
                </c:pt>
                <c:pt idx="15">
                  <c:v>10.783990917149247</c:v>
                </c:pt>
                <c:pt idx="16">
                  <c:v>10.808207734785636</c:v>
                </c:pt>
                <c:pt idx="17">
                  <c:v>10.862248773459564</c:v>
                </c:pt>
                <c:pt idx="18">
                  <c:v>11.014320256287998</c:v>
                </c:pt>
              </c:numCache>
            </c:numRef>
          </c:val>
          <c:smooth val="0"/>
        </c:ser>
        <c:dLbls>
          <c:showLegendKey val="0"/>
          <c:showVal val="0"/>
          <c:showCatName val="0"/>
          <c:showSerName val="0"/>
          <c:showPercent val="0"/>
          <c:showBubbleSize val="0"/>
        </c:dLbls>
        <c:marker val="1"/>
        <c:smooth val="0"/>
        <c:axId val="284754064"/>
        <c:axId val="284753672"/>
      </c:lineChart>
      <c:catAx>
        <c:axId val="28426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753280"/>
        <c:crosses val="autoZero"/>
        <c:auto val="1"/>
        <c:lblAlgn val="ctr"/>
        <c:lblOffset val="100"/>
        <c:noMultiLvlLbl val="0"/>
      </c:catAx>
      <c:valAx>
        <c:axId val="2847532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266896"/>
        <c:crosses val="autoZero"/>
        <c:crossBetween val="between"/>
      </c:valAx>
      <c:valAx>
        <c:axId val="28475367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754064"/>
        <c:crosses val="max"/>
        <c:crossBetween val="between"/>
      </c:valAx>
      <c:catAx>
        <c:axId val="284754064"/>
        <c:scaling>
          <c:orientation val="minMax"/>
        </c:scaling>
        <c:delete val="1"/>
        <c:axPos val="b"/>
        <c:numFmt formatCode="General" sourceLinked="1"/>
        <c:majorTickMark val="out"/>
        <c:minorTickMark val="none"/>
        <c:tickLblPos val="nextTo"/>
        <c:crossAx val="2847536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1"/>
          <c:spPr>
            <a:solidFill>
              <a:schemeClr val="bg1">
                <a:alpha val="0"/>
              </a:schemeClr>
            </a:solidFill>
            <a:ln>
              <a:noFill/>
            </a:ln>
            <a:effectLst/>
          </c:spPr>
          <c:cat>
            <c:numRef>
              <c:f>TSEadqmdo!$A$8:$A$23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TSEadqmdo!$X$8:$X$23</c:f>
              <c:numCache>
                <c:formatCode>0.0</c:formatCode>
                <c:ptCount val="16"/>
                <c:pt idx="0">
                  <c:v>7.7262967724090901</c:v>
                </c:pt>
                <c:pt idx="1">
                  <c:v>7.7262967724090901</c:v>
                </c:pt>
                <c:pt idx="2">
                  <c:v>7.7262967724090901</c:v>
                </c:pt>
                <c:pt idx="3">
                  <c:v>7.7262967724090901</c:v>
                </c:pt>
                <c:pt idx="4">
                  <c:v>7.7262967724090901</c:v>
                </c:pt>
                <c:pt idx="5">
                  <c:v>7.7262967724090901</c:v>
                </c:pt>
                <c:pt idx="6">
                  <c:v>7.7262967724090901</c:v>
                </c:pt>
                <c:pt idx="7">
                  <c:v>7.7262967724090901</c:v>
                </c:pt>
                <c:pt idx="8">
                  <c:v>7.7262967724090901</c:v>
                </c:pt>
                <c:pt idx="9">
                  <c:v>7.7262967724090901</c:v>
                </c:pt>
                <c:pt idx="10">
                  <c:v>7.7262967724090901</c:v>
                </c:pt>
                <c:pt idx="11">
                  <c:v>7.7262967724090901</c:v>
                </c:pt>
                <c:pt idx="12">
                  <c:v>7.7262967724090901</c:v>
                </c:pt>
                <c:pt idx="13">
                  <c:v>7.7262967724090901</c:v>
                </c:pt>
                <c:pt idx="14">
                  <c:v>7.7262967724090901</c:v>
                </c:pt>
                <c:pt idx="15">
                  <c:v>7.7262967724090901</c:v>
                </c:pt>
              </c:numCache>
            </c:numRef>
          </c:val>
        </c:ser>
        <c:ser>
          <c:idx val="2"/>
          <c:order val="2"/>
          <c:spPr>
            <a:solidFill>
              <a:schemeClr val="accent3">
                <a:lumMod val="20000"/>
                <a:lumOff val="80000"/>
              </a:schemeClr>
            </a:solidFill>
            <a:ln>
              <a:noFill/>
            </a:ln>
            <a:effectLst/>
          </c:spPr>
          <c:cat>
            <c:numRef>
              <c:f>TSEadqmdo!$A$8:$A$23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TSEadqmdo!$Y$8:$Y$23</c:f>
              <c:numCache>
                <c:formatCode>0.0</c:formatCode>
                <c:ptCount val="16"/>
                <c:pt idx="0">
                  <c:v>2.1465643901364304</c:v>
                </c:pt>
                <c:pt idx="1">
                  <c:v>2.1465643901364304</c:v>
                </c:pt>
                <c:pt idx="2">
                  <c:v>2.1465643901364304</c:v>
                </c:pt>
                <c:pt idx="3">
                  <c:v>2.1465643901364304</c:v>
                </c:pt>
                <c:pt idx="4">
                  <c:v>2.1465643901364304</c:v>
                </c:pt>
                <c:pt idx="5">
                  <c:v>2.1465643901364304</c:v>
                </c:pt>
                <c:pt idx="6">
                  <c:v>2.1465643901364304</c:v>
                </c:pt>
                <c:pt idx="7">
                  <c:v>2.1465643901364304</c:v>
                </c:pt>
                <c:pt idx="8">
                  <c:v>2.1465643901364304</c:v>
                </c:pt>
                <c:pt idx="9">
                  <c:v>2.1465643901364304</c:v>
                </c:pt>
                <c:pt idx="10">
                  <c:v>2.1465643901364304</c:v>
                </c:pt>
                <c:pt idx="11">
                  <c:v>2.1465643901364304</c:v>
                </c:pt>
                <c:pt idx="12">
                  <c:v>2.1465643901364304</c:v>
                </c:pt>
                <c:pt idx="13">
                  <c:v>2.1465643901364304</c:v>
                </c:pt>
                <c:pt idx="14">
                  <c:v>2.1465643901364304</c:v>
                </c:pt>
                <c:pt idx="15">
                  <c:v>2.1465643901364304</c:v>
                </c:pt>
              </c:numCache>
            </c:numRef>
          </c:val>
        </c:ser>
        <c:dLbls>
          <c:showLegendKey val="0"/>
          <c:showVal val="0"/>
          <c:showCatName val="0"/>
          <c:showSerName val="0"/>
          <c:showPercent val="0"/>
          <c:showBubbleSize val="0"/>
        </c:dLbls>
        <c:axId val="285132816"/>
        <c:axId val="285133208"/>
      </c:areaChart>
      <c:lineChart>
        <c:grouping val="standard"/>
        <c:varyColors val="0"/>
        <c:ser>
          <c:idx val="0"/>
          <c:order val="0"/>
          <c:tx>
            <c:strRef>
              <c:f>TSEadqmdo!$W$4</c:f>
              <c:strCache>
                <c:ptCount val="1"/>
                <c:pt idx="0">
                  <c:v>Parte del gasto que se concierta (%)</c:v>
                </c:pt>
              </c:strCache>
            </c:strRef>
          </c:tx>
          <c:spPr>
            <a:ln w="28575" cap="rnd">
              <a:solidFill>
                <a:srgbClr val="C00000"/>
              </a:solidFill>
              <a:round/>
            </a:ln>
            <a:effectLst/>
          </c:spPr>
          <c:marker>
            <c:symbol val="none"/>
          </c:marker>
          <c:dPt>
            <c:idx val="13"/>
            <c:marker>
              <c:symbol val="none"/>
            </c:marker>
            <c:bubble3D val="0"/>
            <c:spPr>
              <a:ln w="28575" cap="rnd">
                <a:solidFill>
                  <a:srgbClr val="C00000"/>
                </a:solidFill>
                <a:prstDash val="solid"/>
                <a:round/>
              </a:ln>
              <a:effectLst/>
            </c:spPr>
          </c:dPt>
          <c:dPt>
            <c:idx val="14"/>
            <c:marker>
              <c:symbol val="none"/>
            </c:marker>
            <c:bubble3D val="0"/>
            <c:spPr>
              <a:ln w="28575" cap="rnd">
                <a:solidFill>
                  <a:srgbClr val="C00000"/>
                </a:solidFill>
                <a:prstDash val="sysDash"/>
                <a:round/>
              </a:ln>
              <a:effectLst/>
            </c:spPr>
          </c:dPt>
          <c:dPt>
            <c:idx val="15"/>
            <c:marker>
              <c:symbol val="none"/>
            </c:marker>
            <c:bubble3D val="0"/>
            <c:spPr>
              <a:ln w="28575" cap="rnd">
                <a:solidFill>
                  <a:srgbClr val="C00000"/>
                </a:solidFill>
                <a:prstDash val="sysDash"/>
                <a:round/>
              </a:ln>
              <a:effectLst/>
            </c:spPr>
          </c:dPt>
          <c:cat>
            <c:numRef>
              <c:f>TSEadqmdo!$A$8:$A$23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TSEadqmdo!$W$8:$W$23</c:f>
              <c:numCache>
                <c:formatCode>0.0</c:formatCode>
                <c:ptCount val="16"/>
                <c:pt idx="0">
                  <c:v>8.5387043081487572</c:v>
                </c:pt>
                <c:pt idx="1">
                  <c:v>7.7262967724090901</c:v>
                </c:pt>
                <c:pt idx="2">
                  <c:v>8.4002236846884948</c:v>
                </c:pt>
                <c:pt idx="3">
                  <c:v>8.8226865269823538</c:v>
                </c:pt>
                <c:pt idx="4">
                  <c:v>9.4532014032291425</c:v>
                </c:pt>
                <c:pt idx="5">
                  <c:v>8.2484597291765294</c:v>
                </c:pt>
                <c:pt idx="6">
                  <c:v>8.5553230782725613</c:v>
                </c:pt>
                <c:pt idx="7">
                  <c:v>9.1996426463912488</c:v>
                </c:pt>
                <c:pt idx="8">
                  <c:v>9.2361055185674736</c:v>
                </c:pt>
                <c:pt idx="9">
                  <c:v>9.3041246315184463</c:v>
                </c:pt>
                <c:pt idx="10">
                  <c:v>9.6176094053482259</c:v>
                </c:pt>
                <c:pt idx="11">
                  <c:v>9.8728611625455205</c:v>
                </c:pt>
                <c:pt idx="12">
                  <c:v>9.5042869486953929</c:v>
                </c:pt>
                <c:pt idx="13">
                  <c:v>9.4705289477095214</c:v>
                </c:pt>
                <c:pt idx="14">
                  <c:v>9.3473475812561961</c:v>
                </c:pt>
                <c:pt idx="15">
                  <c:v>9.6634637237165428</c:v>
                </c:pt>
              </c:numCache>
            </c:numRef>
          </c:val>
          <c:smooth val="0"/>
        </c:ser>
        <c:dLbls>
          <c:showLegendKey val="0"/>
          <c:showVal val="0"/>
          <c:showCatName val="0"/>
          <c:showSerName val="0"/>
          <c:showPercent val="0"/>
          <c:showBubbleSize val="0"/>
        </c:dLbls>
        <c:marker val="1"/>
        <c:smooth val="0"/>
        <c:axId val="285132816"/>
        <c:axId val="285133208"/>
      </c:lineChart>
      <c:catAx>
        <c:axId val="28513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133208"/>
        <c:crosses val="autoZero"/>
        <c:auto val="1"/>
        <c:lblAlgn val="ctr"/>
        <c:lblOffset val="100"/>
        <c:noMultiLvlLbl val="0"/>
      </c:catAx>
      <c:valAx>
        <c:axId val="285133208"/>
        <c:scaling>
          <c:orientation val="minMax"/>
          <c:min val="6"/>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132816"/>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19620606790905751"/>
          <c:y val="0.52088857844382341"/>
          <c:w val="0.67091212543023149"/>
          <c:h val="9.96308525950385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0"/>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49086562199525E-2"/>
          <c:y val="6.3492063492063489E-2"/>
          <c:w val="0.89054728307476416"/>
          <c:h val="0.77559350535728488"/>
        </c:manualLayout>
      </c:layout>
      <c:lineChart>
        <c:grouping val="standard"/>
        <c:varyColors val="0"/>
        <c:ser>
          <c:idx val="0"/>
          <c:order val="0"/>
          <c:tx>
            <c:strRef>
              <c:f>Ventas!$C$3</c:f>
              <c:strCache>
                <c:ptCount val="1"/>
                <c:pt idx="0">
                  <c:v>deflactor GCFH (%)</c:v>
                </c:pt>
              </c:strCache>
            </c:strRef>
          </c:tx>
          <c:spPr>
            <a:ln w="28575" cap="rnd">
              <a:solidFill>
                <a:schemeClr val="bg1">
                  <a:lumMod val="50000"/>
                </a:schemeClr>
              </a:solidFill>
              <a:round/>
            </a:ln>
            <a:effectLst/>
          </c:spPr>
          <c:marker>
            <c:symbol val="none"/>
          </c:marker>
          <c:dPt>
            <c:idx val="13"/>
            <c:marker>
              <c:symbol val="none"/>
            </c:marker>
            <c:bubble3D val="0"/>
            <c:spPr>
              <a:ln w="28575" cap="rnd">
                <a:solidFill>
                  <a:schemeClr val="bg1">
                    <a:lumMod val="50000"/>
                  </a:schemeClr>
                </a:solidFill>
                <a:prstDash val="solid"/>
                <a:round/>
              </a:ln>
              <a:effectLst/>
            </c:spPr>
          </c:dPt>
          <c:dPt>
            <c:idx val="14"/>
            <c:marker>
              <c:symbol val="none"/>
            </c:marker>
            <c:bubble3D val="0"/>
            <c:spPr>
              <a:ln w="28575" cap="rnd">
                <a:solidFill>
                  <a:schemeClr val="bg1">
                    <a:lumMod val="50000"/>
                  </a:schemeClr>
                </a:solidFill>
                <a:prstDash val="sysDot"/>
                <a:round/>
              </a:ln>
              <a:effectLst/>
            </c:spPr>
          </c:dPt>
          <c:dPt>
            <c:idx val="15"/>
            <c:marker>
              <c:symbol val="none"/>
            </c:marker>
            <c:bubble3D val="0"/>
            <c:spPr>
              <a:ln w="28575" cap="rnd">
                <a:solidFill>
                  <a:schemeClr val="bg1">
                    <a:lumMod val="50000"/>
                  </a:schemeClr>
                </a:solidFill>
                <a:prstDash val="sysDot"/>
                <a:round/>
              </a:ln>
              <a:effectLst/>
            </c:spPr>
          </c:dPt>
          <c:cat>
            <c:strRef>
              <c:f>Ventas!$A$11:$A$26</c:f>
              <c:str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strCache>
            </c:strRef>
          </c:cat>
          <c:val>
            <c:numRef>
              <c:f>Ventas!$C$11:$C$26</c:f>
              <c:numCache>
                <c:formatCode>#,##0.00</c:formatCode>
                <c:ptCount val="16"/>
                <c:pt idx="0">
                  <c:v>2.7392238865655782</c:v>
                </c:pt>
                <c:pt idx="1">
                  <c:v>3.1790311998008969</c:v>
                </c:pt>
                <c:pt idx="2">
                  <c:v>3.6188765863806482</c:v>
                </c:pt>
                <c:pt idx="3">
                  <c:v>3.3486353425536519</c:v>
                </c:pt>
                <c:pt idx="4">
                  <c:v>3.6445983116756064</c:v>
                </c:pt>
                <c:pt idx="5">
                  <c:v>3.2907490413847107</c:v>
                </c:pt>
                <c:pt idx="6">
                  <c:v>3.5470269425801781</c:v>
                </c:pt>
                <c:pt idx="7">
                  <c:v>-0.87082269170357662</c:v>
                </c:pt>
                <c:pt idx="8">
                  <c:v>1.964214138249698</c:v>
                </c:pt>
                <c:pt idx="9">
                  <c:v>2.4494072737625272</c:v>
                </c:pt>
                <c:pt idx="10">
                  <c:v>2.4380841260986941</c:v>
                </c:pt>
                <c:pt idx="11">
                  <c:v>1.0804674801991876</c:v>
                </c:pt>
                <c:pt idx="12">
                  <c:v>0.15947306881798351</c:v>
                </c:pt>
                <c:pt idx="13">
                  <c:v>-0.19205094472469764</c:v>
                </c:pt>
                <c:pt idx="14">
                  <c:v>-0.2</c:v>
                </c:pt>
                <c:pt idx="15">
                  <c:v>1.4</c:v>
                </c:pt>
              </c:numCache>
            </c:numRef>
          </c:val>
          <c:smooth val="0"/>
        </c:ser>
        <c:ser>
          <c:idx val="1"/>
          <c:order val="1"/>
          <c:tx>
            <c:strRef>
              <c:f>Ventas!$D$3</c:f>
              <c:strCache>
                <c:ptCount val="1"/>
                <c:pt idx="0">
                  <c:v>tasa variación en cantidad (%)</c:v>
                </c:pt>
              </c:strCache>
            </c:strRef>
          </c:tx>
          <c:spPr>
            <a:ln w="28575" cap="rnd">
              <a:solidFill>
                <a:srgbClr val="CC0000"/>
              </a:solidFill>
              <a:round/>
            </a:ln>
            <a:effectLst/>
          </c:spPr>
          <c:marker>
            <c:symbol val="none"/>
          </c:marker>
          <c:dPt>
            <c:idx val="13"/>
            <c:marker>
              <c:symbol val="none"/>
            </c:marker>
            <c:bubble3D val="0"/>
            <c:spPr>
              <a:ln w="28575" cap="rnd">
                <a:solidFill>
                  <a:srgbClr val="CC0000"/>
                </a:solidFill>
                <a:prstDash val="solid"/>
                <a:round/>
              </a:ln>
              <a:effectLst/>
            </c:spPr>
          </c:dPt>
          <c:dPt>
            <c:idx val="14"/>
            <c:marker>
              <c:symbol val="none"/>
            </c:marker>
            <c:bubble3D val="0"/>
            <c:spPr>
              <a:ln w="28575" cap="rnd">
                <a:solidFill>
                  <a:srgbClr val="CC0000"/>
                </a:solidFill>
                <a:prstDash val="sysDot"/>
                <a:round/>
              </a:ln>
              <a:effectLst/>
            </c:spPr>
          </c:dPt>
          <c:dPt>
            <c:idx val="15"/>
            <c:marker>
              <c:symbol val="none"/>
            </c:marker>
            <c:bubble3D val="0"/>
            <c:spPr>
              <a:ln w="28575" cap="rnd">
                <a:solidFill>
                  <a:srgbClr val="CC0000"/>
                </a:solidFill>
                <a:prstDash val="sysDot"/>
                <a:round/>
              </a:ln>
              <a:effectLst/>
            </c:spPr>
          </c:dPt>
          <c:cat>
            <c:strRef>
              <c:f>Ventas!$A$11:$A$26</c:f>
              <c:str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strCache>
            </c:strRef>
          </c:cat>
          <c:val>
            <c:numRef>
              <c:f>Ventas!$D$11:$D$26</c:f>
              <c:numCache>
                <c:formatCode>0.0</c:formatCode>
                <c:ptCount val="16"/>
                <c:pt idx="0">
                  <c:v>6.9601363621454304</c:v>
                </c:pt>
                <c:pt idx="1">
                  <c:v>3.7399643870939858</c:v>
                </c:pt>
                <c:pt idx="2">
                  <c:v>2.9962548022461455</c:v>
                </c:pt>
                <c:pt idx="3">
                  <c:v>6.596658134407285</c:v>
                </c:pt>
                <c:pt idx="4">
                  <c:v>8.8340422784354047</c:v>
                </c:pt>
                <c:pt idx="5">
                  <c:v>6.7549930952501835</c:v>
                </c:pt>
                <c:pt idx="6">
                  <c:v>4.7097473552909053</c:v>
                </c:pt>
                <c:pt idx="7">
                  <c:v>7.0446846149727405</c:v>
                </c:pt>
                <c:pt idx="8">
                  <c:v>-1.1477392419859789</c:v>
                </c:pt>
                <c:pt idx="9">
                  <c:v>-4.0652194545888314</c:v>
                </c:pt>
                <c:pt idx="10">
                  <c:v>4.9001487084539219</c:v>
                </c:pt>
                <c:pt idx="11">
                  <c:v>-1.4706271382030733</c:v>
                </c:pt>
                <c:pt idx="12">
                  <c:v>0.73796471197888902</c:v>
                </c:pt>
                <c:pt idx="13">
                  <c:v>-2.2398537056889101E-2</c:v>
                </c:pt>
                <c:pt idx="14">
                  <c:v>2.726</c:v>
                </c:pt>
                <c:pt idx="15">
                  <c:v>-4</c:v>
                </c:pt>
              </c:numCache>
            </c:numRef>
          </c:val>
          <c:smooth val="0"/>
        </c:ser>
        <c:dLbls>
          <c:showLegendKey val="0"/>
          <c:showVal val="0"/>
          <c:showCatName val="0"/>
          <c:showSerName val="0"/>
          <c:showPercent val="0"/>
          <c:showBubbleSize val="0"/>
        </c:dLbls>
        <c:smooth val="0"/>
        <c:axId val="285133992"/>
        <c:axId val="285134384"/>
      </c:lineChart>
      <c:catAx>
        <c:axId val="2851339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134384"/>
        <c:crosses val="autoZero"/>
        <c:auto val="1"/>
        <c:lblAlgn val="ctr"/>
        <c:lblOffset val="100"/>
        <c:noMultiLvlLbl val="0"/>
      </c:catAx>
      <c:valAx>
        <c:axId val="2851343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133992"/>
        <c:crosses val="autoZero"/>
        <c:crossBetween val="between"/>
      </c:valAx>
      <c:spPr>
        <a:noFill/>
        <a:ln>
          <a:noFill/>
        </a:ln>
        <a:effectLst/>
      </c:spPr>
    </c:plotArea>
    <c:legend>
      <c:legendPos val="b"/>
      <c:layout>
        <c:manualLayout>
          <c:xMode val="edge"/>
          <c:yMode val="edge"/>
          <c:x val="4.0047815805202565E-2"/>
          <c:y val="0.55411119064662362"/>
          <c:w val="0.55356773472622856"/>
          <c:h val="0.278500641965208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204724409448828"/>
          <c:y val="8.85200553250345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ndard"/>
        <c:varyColors val="0"/>
        <c:ser>
          <c:idx val="0"/>
          <c:order val="0"/>
          <c:tx>
            <c:strRef>
              <c:f>Ventas!$F$3</c:f>
              <c:strCache>
                <c:ptCount val="1"/>
                <c:pt idx="0">
                  <c:v>Ventas, en M€</c:v>
                </c:pt>
              </c:strCache>
            </c:strRef>
          </c:tx>
          <c:spPr>
            <a:ln w="28575" cap="rnd">
              <a:solidFill>
                <a:srgbClr val="CC0000"/>
              </a:solidFill>
              <a:round/>
            </a:ln>
            <a:effectLst/>
          </c:spPr>
          <c:marker>
            <c:symbol val="none"/>
          </c:marker>
          <c:dPt>
            <c:idx val="13"/>
            <c:marker>
              <c:symbol val="none"/>
            </c:marker>
            <c:bubble3D val="0"/>
            <c:spPr>
              <a:ln w="28575" cap="rnd">
                <a:solidFill>
                  <a:srgbClr val="CC0000"/>
                </a:solidFill>
                <a:prstDash val="solid"/>
                <a:round/>
              </a:ln>
              <a:effectLst/>
            </c:spPr>
          </c:dPt>
          <c:dPt>
            <c:idx val="14"/>
            <c:marker>
              <c:symbol val="none"/>
            </c:marker>
            <c:bubble3D val="0"/>
            <c:spPr>
              <a:ln w="28575" cap="rnd">
                <a:solidFill>
                  <a:srgbClr val="CC0000"/>
                </a:solidFill>
                <a:prstDash val="sysDot"/>
                <a:round/>
              </a:ln>
              <a:effectLst/>
            </c:spPr>
          </c:dPt>
          <c:dPt>
            <c:idx val="15"/>
            <c:marker>
              <c:symbol val="none"/>
            </c:marker>
            <c:bubble3D val="0"/>
            <c:spPr>
              <a:ln w="28575" cap="rnd">
                <a:solidFill>
                  <a:srgbClr val="CC0000"/>
                </a:solidFill>
                <a:prstDash val="sysDot"/>
                <a:round/>
              </a:ln>
              <a:effectLst/>
            </c:spPr>
          </c:dPt>
          <c:cat>
            <c:strRef>
              <c:f>Ventas!$A$11:$A$26</c:f>
              <c:str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strCache>
            </c:strRef>
          </c:cat>
          <c:val>
            <c:numRef>
              <c:f>Ventas!$F$11:$F$26</c:f>
              <c:numCache>
                <c:formatCode>#,##0</c:formatCode>
                <c:ptCount val="16"/>
                <c:pt idx="0">
                  <c:v>12589</c:v>
                </c:pt>
                <c:pt idx="1">
                  <c:v>13475</c:v>
                </c:pt>
                <c:pt idx="2">
                  <c:v>14381</c:v>
                </c:pt>
                <c:pt idx="3">
                  <c:v>15843</c:v>
                </c:pt>
                <c:pt idx="4">
                  <c:v>17871</c:v>
                </c:pt>
                <c:pt idx="5">
                  <c:v>19706</c:v>
                </c:pt>
                <c:pt idx="6">
                  <c:v>21366</c:v>
                </c:pt>
                <c:pt idx="7">
                  <c:v>22672</c:v>
                </c:pt>
                <c:pt idx="8">
                  <c:v>22852</c:v>
                </c:pt>
                <c:pt idx="9">
                  <c:v>22460</c:v>
                </c:pt>
                <c:pt idx="10">
                  <c:v>24135</c:v>
                </c:pt>
                <c:pt idx="11">
                  <c:v>24037</c:v>
                </c:pt>
                <c:pt idx="12">
                  <c:v>24253</c:v>
                </c:pt>
                <c:pt idx="13">
                  <c:v>24201</c:v>
                </c:pt>
                <c:pt idx="14">
                  <c:v>24810.997821480003</c:v>
                </c:pt>
                <c:pt idx="15">
                  <c:v>24152.017719341493</c:v>
                </c:pt>
              </c:numCache>
            </c:numRef>
          </c:val>
          <c:smooth val="0"/>
        </c:ser>
        <c:dLbls>
          <c:showLegendKey val="0"/>
          <c:showVal val="0"/>
          <c:showCatName val="0"/>
          <c:showSerName val="0"/>
          <c:showPercent val="0"/>
          <c:showBubbleSize val="0"/>
        </c:dLbls>
        <c:smooth val="0"/>
        <c:axId val="285135168"/>
        <c:axId val="285135560"/>
      </c:lineChart>
      <c:catAx>
        <c:axId val="28513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135560"/>
        <c:crosses val="autoZero"/>
        <c:auto val="1"/>
        <c:lblAlgn val="ctr"/>
        <c:lblOffset val="100"/>
        <c:noMultiLvlLbl val="0"/>
      </c:catAx>
      <c:valAx>
        <c:axId val="285135560"/>
        <c:scaling>
          <c:orientation val="minMax"/>
          <c:min val="5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1351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Contribución de los componentes del consumo público a su tasa de variación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0"/>
          <c:order val="0"/>
          <c:tx>
            <c:strRef>
              <c:f>'Rdos_c.publico'!$U$2</c:f>
              <c:strCache>
                <c:ptCount val="1"/>
                <c:pt idx="0">
                  <c:v>Remuneración asalariados</c:v>
                </c:pt>
              </c:strCache>
            </c:strRef>
          </c:tx>
          <c:spPr>
            <a:solidFill>
              <a:schemeClr val="accent1">
                <a:lumMod val="40000"/>
                <a:lumOff val="60000"/>
              </a:schemeClr>
            </a:solidFill>
            <a:ln>
              <a:noFill/>
            </a:ln>
            <a:effectLst/>
          </c:spPr>
          <c:invertIfNegative val="0"/>
          <c:cat>
            <c:numRef>
              <c:f>'Rdos_c.publico'!$B$4:$B$18</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'Rdos_c.publico'!$U$4:$U$18</c:f>
              <c:numCache>
                <c:formatCode>#,##0.00</c:formatCode>
                <c:ptCount val="15"/>
                <c:pt idx="0">
                  <c:v>4.6178177760294217</c:v>
                </c:pt>
                <c:pt idx="1">
                  <c:v>4.2372000475172227</c:v>
                </c:pt>
                <c:pt idx="2">
                  <c:v>4.2146708430018149</c:v>
                </c:pt>
                <c:pt idx="3">
                  <c:v>4.544043702278227</c:v>
                </c:pt>
                <c:pt idx="4">
                  <c:v>5.3770386842661857</c:v>
                </c:pt>
                <c:pt idx="5">
                  <c:v>5.5961516315783983</c:v>
                </c:pt>
                <c:pt idx="6">
                  <c:v>3.545229356484553</c:v>
                </c:pt>
                <c:pt idx="7">
                  <c:v>-0.30765332898999087</c:v>
                </c:pt>
                <c:pt idx="8">
                  <c:v>-1.0297002909140089</c:v>
                </c:pt>
                <c:pt idx="9">
                  <c:v>-3.9495067668762225</c:v>
                </c:pt>
                <c:pt idx="10">
                  <c:v>0.38297374729579586</c:v>
                </c:pt>
                <c:pt idx="11">
                  <c:v>0.24524375743162635</c:v>
                </c:pt>
                <c:pt idx="12">
                  <c:v>1.9403487577608942</c:v>
                </c:pt>
                <c:pt idx="13">
                  <c:v>1.801506902042795</c:v>
                </c:pt>
                <c:pt idx="14">
                  <c:v>0.14762986777669318</c:v>
                </c:pt>
              </c:numCache>
            </c:numRef>
          </c:val>
        </c:ser>
        <c:ser>
          <c:idx val="1"/>
          <c:order val="1"/>
          <c:tx>
            <c:strRef>
              <c:f>'Rdos_c.publico'!$V$2</c:f>
              <c:strCache>
                <c:ptCount val="1"/>
                <c:pt idx="0">
                  <c:v>Consumos intermedios</c:v>
                </c:pt>
              </c:strCache>
            </c:strRef>
          </c:tx>
          <c:spPr>
            <a:solidFill>
              <a:schemeClr val="accent2"/>
            </a:solidFill>
            <a:ln>
              <a:noFill/>
            </a:ln>
            <a:effectLst/>
          </c:spPr>
          <c:invertIfNegative val="0"/>
          <c:cat>
            <c:numRef>
              <c:f>'Rdos_c.publico'!$B$4:$B$18</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'Rdos_c.publico'!$V$4:$V$18</c:f>
              <c:numCache>
                <c:formatCode>#,##0.00</c:formatCode>
                <c:ptCount val="15"/>
                <c:pt idx="0">
                  <c:v>2.6525156349098022</c:v>
                </c:pt>
                <c:pt idx="1">
                  <c:v>3.1829116179615089</c:v>
                </c:pt>
                <c:pt idx="2">
                  <c:v>3.0673061961749974</c:v>
                </c:pt>
                <c:pt idx="3">
                  <c:v>2.4421131044757591</c:v>
                </c:pt>
                <c:pt idx="4">
                  <c:v>4.0416397509846851</c:v>
                </c:pt>
                <c:pt idx="5">
                  <c:v>2.6135614158143263</c:v>
                </c:pt>
                <c:pt idx="6">
                  <c:v>0.86530705752645554</c:v>
                </c:pt>
                <c:pt idx="7">
                  <c:v>8.1437645909110262E-3</c:v>
                </c:pt>
                <c:pt idx="8">
                  <c:v>0.10914913289583363</c:v>
                </c:pt>
                <c:pt idx="9">
                  <c:v>-1.225913061687145</c:v>
                </c:pt>
                <c:pt idx="10">
                  <c:v>-1.8822233916077094</c:v>
                </c:pt>
                <c:pt idx="11">
                  <c:v>0.19669044787950651</c:v>
                </c:pt>
                <c:pt idx="12">
                  <c:v>0.99468248388406166</c:v>
                </c:pt>
                <c:pt idx="13">
                  <c:v>-8.1547993034346719E-2</c:v>
                </c:pt>
                <c:pt idx="14">
                  <c:v>-1.1545105732319356E-2</c:v>
                </c:pt>
              </c:numCache>
            </c:numRef>
          </c:val>
        </c:ser>
        <c:ser>
          <c:idx val="2"/>
          <c:order val="2"/>
          <c:tx>
            <c:strRef>
              <c:f>'Rdos_c.publico'!$W$2</c:f>
              <c:strCache>
                <c:ptCount val="1"/>
                <c:pt idx="0">
                  <c:v>Consumo de capital fijo</c:v>
                </c:pt>
              </c:strCache>
            </c:strRef>
          </c:tx>
          <c:spPr>
            <a:solidFill>
              <a:schemeClr val="accent3"/>
            </a:solidFill>
            <a:ln>
              <a:noFill/>
            </a:ln>
            <a:effectLst/>
          </c:spPr>
          <c:invertIfNegative val="0"/>
          <c:cat>
            <c:numRef>
              <c:f>'Rdos_c.publico'!$B$4:$B$18</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'Rdos_c.publico'!$W$4:$W$18</c:f>
              <c:numCache>
                <c:formatCode>#,##0.00</c:formatCode>
                <c:ptCount val="15"/>
                <c:pt idx="0">
                  <c:v>0.97943979255144109</c:v>
                </c:pt>
                <c:pt idx="1">
                  <c:v>1.131503920171063</c:v>
                </c:pt>
                <c:pt idx="2">
                  <c:v>1.160218378129714</c:v>
                </c:pt>
                <c:pt idx="3">
                  <c:v>1.1341486125768214</c:v>
                </c:pt>
                <c:pt idx="4">
                  <c:v>0.91294182211068375</c:v>
                </c:pt>
                <c:pt idx="5">
                  <c:v>0.8061054637200189</c:v>
                </c:pt>
                <c:pt idx="6">
                  <c:v>0.34173185504078307</c:v>
                </c:pt>
                <c:pt idx="7">
                  <c:v>0.74198744050527465</c:v>
                </c:pt>
                <c:pt idx="8">
                  <c:v>0.26791150801704927</c:v>
                </c:pt>
                <c:pt idx="9">
                  <c:v>0.24308859076900644</c:v>
                </c:pt>
                <c:pt idx="10">
                  <c:v>-3.2158100917968307E-2</c:v>
                </c:pt>
                <c:pt idx="11">
                  <c:v>-2.4276654776060981E-2</c:v>
                </c:pt>
                <c:pt idx="12">
                  <c:v>-9.6547080317267914E-2</c:v>
                </c:pt>
                <c:pt idx="13">
                  <c:v>-0.17202058621797808</c:v>
                </c:pt>
                <c:pt idx="14">
                  <c:v>0.18049211225464792</c:v>
                </c:pt>
              </c:numCache>
            </c:numRef>
          </c:val>
        </c:ser>
        <c:ser>
          <c:idx val="3"/>
          <c:order val="3"/>
          <c:tx>
            <c:strRef>
              <c:f>'Rdos_c.publico'!$X$2</c:f>
              <c:strCache>
                <c:ptCount val="1"/>
                <c:pt idx="0">
                  <c:v>T pagados</c:v>
                </c:pt>
              </c:strCache>
            </c:strRef>
          </c:tx>
          <c:spPr>
            <a:solidFill>
              <a:schemeClr val="accent4"/>
            </a:solidFill>
            <a:ln>
              <a:noFill/>
            </a:ln>
            <a:effectLst/>
          </c:spPr>
          <c:invertIfNegative val="0"/>
          <c:cat>
            <c:numRef>
              <c:f>'Rdos_c.publico'!$B$4:$B$18</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'Rdos_c.publico'!$X$4:$X$18</c:f>
              <c:numCache>
                <c:formatCode>#,##0.00</c:formatCode>
                <c:ptCount val="15"/>
                <c:pt idx="0">
                  <c:v>6.4225560167307542E-3</c:v>
                </c:pt>
                <c:pt idx="1">
                  <c:v>3.0440722261819913E-2</c:v>
                </c:pt>
                <c:pt idx="2">
                  <c:v>8.1181460860388129E-3</c:v>
                </c:pt>
                <c:pt idx="3">
                  <c:v>-2.4830839903159769E-3</c:v>
                </c:pt>
                <c:pt idx="4">
                  <c:v>9.1465680361746734E-3</c:v>
                </c:pt>
                <c:pt idx="5">
                  <c:v>3.6117712335507382E-2</c:v>
                </c:pt>
                <c:pt idx="6">
                  <c:v>1.8613885958925349E-2</c:v>
                </c:pt>
                <c:pt idx="7">
                  <c:v>9.0486273232350655E-3</c:v>
                </c:pt>
                <c:pt idx="8">
                  <c:v>1.4883972667613828E-2</c:v>
                </c:pt>
                <c:pt idx="9">
                  <c:v>1.8664105283762691E-2</c:v>
                </c:pt>
                <c:pt idx="10">
                  <c:v>7.3086592995380934E-3</c:v>
                </c:pt>
                <c:pt idx="11">
                  <c:v>2.1799445105033673E-2</c:v>
                </c:pt>
                <c:pt idx="12">
                  <c:v>1.0397377880321223E-2</c:v>
                </c:pt>
                <c:pt idx="13">
                  <c:v>2.2015549981054179E-3</c:v>
                </c:pt>
                <c:pt idx="14">
                  <c:v>2.1949613686926776E-3</c:v>
                </c:pt>
              </c:numCache>
            </c:numRef>
          </c:val>
        </c:ser>
        <c:ser>
          <c:idx val="4"/>
          <c:order val="4"/>
          <c:tx>
            <c:strRef>
              <c:f>'Rdos_c.publico'!$Y$2</c:f>
              <c:strCache>
                <c:ptCount val="1"/>
                <c:pt idx="0">
                  <c:v>TSE adq.mdo</c:v>
                </c:pt>
              </c:strCache>
            </c:strRef>
          </c:tx>
          <c:spPr>
            <a:solidFill>
              <a:schemeClr val="accent5"/>
            </a:solidFill>
            <a:ln>
              <a:noFill/>
            </a:ln>
            <a:effectLst/>
          </c:spPr>
          <c:invertIfNegative val="0"/>
          <c:cat>
            <c:numRef>
              <c:f>'Rdos_c.publico'!$B$4:$B$18</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'Rdos_c.publico'!$Y$4:$Y$18</c:f>
              <c:numCache>
                <c:formatCode>#,##0.00</c:formatCode>
                <c:ptCount val="15"/>
                <c:pt idx="0">
                  <c:v>0.58525541702459127</c:v>
                </c:pt>
                <c:pt idx="1">
                  <c:v>1.838322641957711</c:v>
                </c:pt>
                <c:pt idx="2">
                  <c:v>1.51809331808926</c:v>
                </c:pt>
                <c:pt idx="3">
                  <c:v>1.731951083245391</c:v>
                </c:pt>
                <c:pt idx="4">
                  <c:v>-8.0604130818789005E-2</c:v>
                </c:pt>
                <c:pt idx="5">
                  <c:v>1.4897247725631002</c:v>
                </c:pt>
                <c:pt idx="6">
                  <c:v>1.3444953011869938</c:v>
                </c:pt>
                <c:pt idx="7">
                  <c:v>-5.9268508967189909E-2</c:v>
                </c:pt>
                <c:pt idx="8">
                  <c:v>-0.46005006427170053</c:v>
                </c:pt>
                <c:pt idx="9">
                  <c:v>-0.89587705362060832</c:v>
                </c:pt>
                <c:pt idx="10">
                  <c:v>-0.17833128690872985</c:v>
                </c:pt>
                <c:pt idx="11">
                  <c:v>-0.26605231866825252</c:v>
                </c:pt>
                <c:pt idx="12">
                  <c:v>0.35103528176893994</c:v>
                </c:pt>
                <c:pt idx="13">
                  <c:v>4.5842871207664837E-2</c:v>
                </c:pt>
                <c:pt idx="14">
                  <c:v>0.6723977256492325</c:v>
                </c:pt>
              </c:numCache>
            </c:numRef>
          </c:val>
        </c:ser>
        <c:ser>
          <c:idx val="5"/>
          <c:order val="5"/>
          <c:tx>
            <c:strRef>
              <c:f>'Rdos_c.publico'!$Z$2</c:f>
              <c:strCache>
                <c:ptCount val="1"/>
                <c:pt idx="0">
                  <c:v>Ventas</c:v>
                </c:pt>
              </c:strCache>
            </c:strRef>
          </c:tx>
          <c:spPr>
            <a:solidFill>
              <a:schemeClr val="accent6"/>
            </a:solidFill>
            <a:ln>
              <a:noFill/>
            </a:ln>
            <a:effectLst/>
          </c:spPr>
          <c:invertIfNegative val="0"/>
          <c:cat>
            <c:numRef>
              <c:f>'Rdos_c.publico'!$B$4:$B$18</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'Rdos_c.publico'!$Z$4:$Z$18</c:f>
              <c:numCache>
                <c:formatCode>#,##0.00</c:formatCode>
                <c:ptCount val="15"/>
                <c:pt idx="0">
                  <c:v>-0.71129807885293084</c:v>
                </c:pt>
                <c:pt idx="1">
                  <c:v>-0.67266571632216754</c:v>
                </c:pt>
                <c:pt idx="2">
                  <c:v>-0.98906079814906311</c:v>
                </c:pt>
                <c:pt idx="3">
                  <c:v>-1.2589235830901968</c:v>
                </c:pt>
                <c:pt idx="4">
                  <c:v>-1.0489970216487834</c:v>
                </c:pt>
                <c:pt idx="5">
                  <c:v>-0.86891887647742472</c:v>
                </c:pt>
                <c:pt idx="6">
                  <c:v>-0.6233265400604231</c:v>
                </c:pt>
                <c:pt idx="7">
                  <c:v>-8.1437645909114884E-2</c:v>
                </c:pt>
                <c:pt idx="8">
                  <c:v>0.1768035541122607</c:v>
                </c:pt>
                <c:pt idx="9">
                  <c:v>-0.76249698415372025</c:v>
                </c:pt>
                <c:pt idx="10">
                  <c:v>4.7749907423648812E-2</c:v>
                </c:pt>
                <c:pt idx="11">
                  <c:v>-0.10701545778834741</c:v>
                </c:pt>
                <c:pt idx="12">
                  <c:v>2.5745888084604523E-2</c:v>
                </c:pt>
                <c:pt idx="13">
                  <c:v>-0.29258033828163726</c:v>
                </c:pt>
                <c:pt idx="14">
                  <c:v>0.31200756421216641</c:v>
                </c:pt>
              </c:numCache>
            </c:numRef>
          </c:val>
        </c:ser>
        <c:dLbls>
          <c:showLegendKey val="0"/>
          <c:showVal val="0"/>
          <c:showCatName val="0"/>
          <c:showSerName val="0"/>
          <c:showPercent val="0"/>
          <c:showBubbleSize val="0"/>
        </c:dLbls>
        <c:gapWidth val="150"/>
        <c:overlap val="100"/>
        <c:axId val="285136344"/>
        <c:axId val="285660920"/>
      </c:barChart>
      <c:lineChart>
        <c:grouping val="standard"/>
        <c:varyColors val="0"/>
        <c:ser>
          <c:idx val="6"/>
          <c:order val="6"/>
          <c:tx>
            <c:strRef>
              <c:f>'Rdos_c.publico'!$AA$2</c:f>
              <c:strCache>
                <c:ptCount val="1"/>
                <c:pt idx="0">
                  <c:v>Consumo público</c:v>
                </c:pt>
              </c:strCache>
            </c:strRef>
          </c:tx>
          <c:spPr>
            <a:ln w="19050" cap="rnd">
              <a:solidFill>
                <a:srgbClr val="CC0000"/>
              </a:solidFill>
              <a:round/>
            </a:ln>
            <a:effectLst/>
          </c:spPr>
          <c:marker>
            <c:symbol val="none"/>
          </c:marker>
          <c:dPt>
            <c:idx val="12"/>
            <c:marker>
              <c:symbol val="none"/>
            </c:marker>
            <c:bubble3D val="0"/>
            <c:spPr>
              <a:ln w="19050" cap="rnd">
                <a:solidFill>
                  <a:srgbClr val="CC0000"/>
                </a:solidFill>
                <a:prstDash val="solid"/>
                <a:round/>
              </a:ln>
              <a:effectLst/>
            </c:spPr>
          </c:dPt>
          <c:dPt>
            <c:idx val="13"/>
            <c:marker>
              <c:symbol val="none"/>
            </c:marker>
            <c:bubble3D val="0"/>
            <c:spPr>
              <a:ln w="19050" cap="rnd">
                <a:solidFill>
                  <a:srgbClr val="CC0000"/>
                </a:solidFill>
                <a:prstDash val="sysDash"/>
                <a:round/>
              </a:ln>
              <a:effectLst/>
            </c:spPr>
          </c:dPt>
          <c:dPt>
            <c:idx val="14"/>
            <c:marker>
              <c:symbol val="none"/>
            </c:marker>
            <c:bubble3D val="0"/>
            <c:spPr>
              <a:ln w="19050" cap="rnd">
                <a:solidFill>
                  <a:srgbClr val="CC0000"/>
                </a:solidFill>
                <a:prstDash val="sysDash"/>
                <a:round/>
              </a:ln>
              <a:effectLst/>
            </c:spPr>
          </c:dPt>
          <c:cat>
            <c:numRef>
              <c:f>'Rdos_c.publico'!$B$4:$B$18</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'Rdos_c.publico'!$AA$4:$AA$18</c:f>
              <c:numCache>
                <c:formatCode>#,##0.00</c:formatCode>
                <c:ptCount val="15"/>
                <c:pt idx="0">
                  <c:v>8.1301530976790559</c:v>
                </c:pt>
                <c:pt idx="1">
                  <c:v>9.7477132335471595</c:v>
                </c:pt>
                <c:pt idx="2">
                  <c:v>8.9793460833327625</c:v>
                </c:pt>
                <c:pt idx="3">
                  <c:v>8.5908498354956855</c:v>
                </c:pt>
                <c:pt idx="4">
                  <c:v>9.2111656729301554</c:v>
                </c:pt>
                <c:pt idx="5">
                  <c:v>9.6727421195339272</c:v>
                </c:pt>
                <c:pt idx="6">
                  <c:v>5.4920509161372877</c:v>
                </c:pt>
                <c:pt idx="7">
                  <c:v>0.31082034855312507</c:v>
                </c:pt>
                <c:pt idx="8">
                  <c:v>-0.92100218749295204</c:v>
                </c:pt>
                <c:pt idx="9">
                  <c:v>-6.5720411702849262</c:v>
                </c:pt>
                <c:pt idx="10">
                  <c:v>-1.6546804654154248</c:v>
                </c:pt>
                <c:pt idx="11">
                  <c:v>6.6389219183505613E-2</c:v>
                </c:pt>
                <c:pt idx="12">
                  <c:v>3.2256627090615533</c:v>
                </c:pt>
                <c:pt idx="13">
                  <c:v>1.3034024107146032</c:v>
                </c:pt>
                <c:pt idx="14">
                  <c:v>1.3031771255291134</c:v>
                </c:pt>
              </c:numCache>
            </c:numRef>
          </c:val>
          <c:smooth val="0"/>
        </c:ser>
        <c:dLbls>
          <c:showLegendKey val="0"/>
          <c:showVal val="0"/>
          <c:showCatName val="0"/>
          <c:showSerName val="0"/>
          <c:showPercent val="0"/>
          <c:showBubbleSize val="0"/>
        </c:dLbls>
        <c:marker val="1"/>
        <c:smooth val="0"/>
        <c:axId val="285136344"/>
        <c:axId val="285660920"/>
      </c:lineChart>
      <c:catAx>
        <c:axId val="2851363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660920"/>
        <c:crosses val="autoZero"/>
        <c:auto val="1"/>
        <c:lblAlgn val="ctr"/>
        <c:lblOffset val="100"/>
        <c:noMultiLvlLbl val="0"/>
      </c:catAx>
      <c:valAx>
        <c:axId val="28566092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136344"/>
        <c:crosses val="autoZero"/>
        <c:crossBetween val="between"/>
        <c:majorUnit val="2"/>
      </c:valAx>
      <c:spPr>
        <a:noFill/>
        <a:ln>
          <a:noFill/>
        </a:ln>
        <a:effectLst/>
      </c:spPr>
    </c:plotArea>
    <c:legend>
      <c:legendPos val="b"/>
      <c:layout>
        <c:manualLayout>
          <c:xMode val="edge"/>
          <c:yMode val="edge"/>
          <c:x val="7.9044636711425351E-2"/>
          <c:y val="0.74447569453179374"/>
          <c:w val="0.87210373159876753"/>
          <c:h val="0.182102924035454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CCF (% var.)</c:v>
          </c:tx>
          <c:spPr>
            <a:ln w="28575" cap="rnd">
              <a:noFill/>
              <a:round/>
            </a:ln>
            <a:effectLst/>
          </c:spPr>
          <c:marker>
            <c:symbol val="circle"/>
            <c:size val="5"/>
            <c:spPr>
              <a:solidFill>
                <a:srgbClr val="C00000"/>
              </a:solidFill>
              <a:ln w="9525">
                <a:solidFill>
                  <a:srgbClr val="C00000"/>
                </a:solidFill>
              </a:ln>
              <a:effectLst/>
            </c:spPr>
          </c:marker>
          <c:dPt>
            <c:idx val="10"/>
            <c:marker>
              <c:symbol val="circle"/>
              <c:size val="5"/>
              <c:spPr>
                <a:gradFill>
                  <a:gsLst>
                    <a:gs pos="69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solidFill>
                    <a:srgbClr val="C00000"/>
                  </a:solidFill>
                </a:ln>
                <a:effectLst/>
              </c:spPr>
            </c:marker>
            <c:bubble3D val="0"/>
          </c:dPt>
          <c:dPt>
            <c:idx val="11"/>
            <c:marker>
              <c:symbol val="circle"/>
              <c:size val="5"/>
              <c:spPr>
                <a:gradFill>
                  <a:gsLst>
                    <a:gs pos="41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a:solidFill>
                    <a:srgbClr val="C00000"/>
                  </a:solidFill>
                </a:ln>
                <a:effectLst/>
              </c:spPr>
            </c:marker>
            <c:bubble3D val="0"/>
          </c:dPt>
          <c:cat>
            <c:numRef>
              <c:f>CCF!$A$19:$A$30</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CCF!$C$19:$C$30</c:f>
              <c:numCache>
                <c:formatCode>#,##0.0</c:formatCode>
                <c:ptCount val="12"/>
                <c:pt idx="0">
                  <c:v>9.3933161953727584</c:v>
                </c:pt>
                <c:pt idx="1">
                  <c:v>7.5057573906095687</c:v>
                </c:pt>
                <c:pt idx="2">
                  <c:v>6.7325347556177251</c:v>
                </c:pt>
                <c:pt idx="3">
                  <c:v>2.9327435078233766</c:v>
                </c:pt>
                <c:pt idx="4">
                  <c:v>6.5260644647831212</c:v>
                </c:pt>
                <c:pt idx="5">
                  <c:v>2.2189017556966784</c:v>
                </c:pt>
                <c:pt idx="6">
                  <c:v>1.9514690834673276</c:v>
                </c:pt>
                <c:pt idx="7">
                  <c:v>-0.23657609864506934</c:v>
                </c:pt>
                <c:pt idx="8">
                  <c:v>-0.17605633802817433</c:v>
                </c:pt>
                <c:pt idx="9">
                  <c:v>-0.70186804880681963</c:v>
                </c:pt>
                <c:pt idx="10">
                  <c:v>-1.3</c:v>
                </c:pt>
                <c:pt idx="11">
                  <c:v>1.4</c:v>
                </c:pt>
              </c:numCache>
            </c:numRef>
          </c:val>
          <c:smooth val="0"/>
        </c:ser>
        <c:ser>
          <c:idx val="1"/>
          <c:order val="1"/>
          <c:tx>
            <c:v>Deflactor Otra construcc. (%var.)</c:v>
          </c:tx>
          <c:spPr>
            <a:ln w="28575" cap="rnd">
              <a:solidFill>
                <a:schemeClr val="accent1"/>
              </a:solidFill>
              <a:round/>
            </a:ln>
            <a:effectLst/>
          </c:spPr>
          <c:marker>
            <c:symbol val="none"/>
          </c:marker>
          <c:cat>
            <c:numRef>
              <c:f>CCF!$A$19:$A$30</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CCF!$H$19:$H$30</c:f>
              <c:numCache>
                <c:formatCode>0.0</c:formatCode>
                <c:ptCount val="12"/>
                <c:pt idx="0">
                  <c:v>6.0834301798157187</c:v>
                </c:pt>
                <c:pt idx="1">
                  <c:v>2.8718351572940337</c:v>
                </c:pt>
                <c:pt idx="2">
                  <c:v>1.172717803734824</c:v>
                </c:pt>
                <c:pt idx="3">
                  <c:v>-4.4266023620968316</c:v>
                </c:pt>
                <c:pt idx="4">
                  <c:v>-1.4764664256890048</c:v>
                </c:pt>
                <c:pt idx="5">
                  <c:v>-1.7617658698169447</c:v>
                </c:pt>
                <c:pt idx="6">
                  <c:v>-3.7044279689838255</c:v>
                </c:pt>
                <c:pt idx="7">
                  <c:v>-3.8259811260613064</c:v>
                </c:pt>
                <c:pt idx="8">
                  <c:v>-0.55501499235490748</c:v>
                </c:pt>
                <c:pt idx="9">
                  <c:v>1.2277178723363757</c:v>
                </c:pt>
                <c:pt idx="10">
                  <c:v>0.9</c:v>
                </c:pt>
                <c:pt idx="11">
                  <c:v>1</c:v>
                </c:pt>
              </c:numCache>
            </c:numRef>
          </c:val>
          <c:smooth val="0"/>
        </c:ser>
        <c:ser>
          <c:idx val="2"/>
          <c:order val="2"/>
          <c:tx>
            <c:v>FBC acda 10 años (% var.)</c:v>
          </c:tx>
          <c:spPr>
            <a:ln w="28575" cap="rnd">
              <a:solidFill>
                <a:schemeClr val="accent3"/>
              </a:solidFill>
              <a:round/>
            </a:ln>
            <a:effectLst/>
          </c:spPr>
          <c:marker>
            <c:symbol val="none"/>
          </c:marker>
          <c:cat>
            <c:numRef>
              <c:f>CCF!$A$19:$A$30</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CCF!$G$19:$G$30</c:f>
              <c:numCache>
                <c:formatCode>0.00</c:formatCode>
                <c:ptCount val="12"/>
                <c:pt idx="0">
                  <c:v>7.6868430824870382</c:v>
                </c:pt>
                <c:pt idx="1">
                  <c:v>9.6745779483642593</c:v>
                </c:pt>
                <c:pt idx="2">
                  <c:v>10.447261306275045</c:v>
                </c:pt>
                <c:pt idx="3">
                  <c:v>9.4237743368856144</c:v>
                </c:pt>
                <c:pt idx="4">
                  <c:v>9.1735076789950973</c:v>
                </c:pt>
                <c:pt idx="5">
                  <c:v>6.9876472218552754</c:v>
                </c:pt>
                <c:pt idx="6">
                  <c:v>3.2253222416982252</c:v>
                </c:pt>
                <c:pt idx="7">
                  <c:v>-1.0336190033914505</c:v>
                </c:pt>
                <c:pt idx="8">
                  <c:v>-2.3708464566462584</c:v>
                </c:pt>
                <c:pt idx="9">
                  <c:v>-2.871915621851906</c:v>
                </c:pt>
                <c:pt idx="10">
                  <c:v>-2.9633313672761452</c:v>
                </c:pt>
                <c:pt idx="11">
                  <c:v>-5.1871263846785869</c:v>
                </c:pt>
              </c:numCache>
            </c:numRef>
          </c:val>
          <c:smooth val="0"/>
        </c:ser>
        <c:dLbls>
          <c:showLegendKey val="0"/>
          <c:showVal val="0"/>
          <c:showCatName val="0"/>
          <c:showSerName val="0"/>
          <c:showPercent val="0"/>
          <c:showBubbleSize val="0"/>
        </c:dLbls>
        <c:marker val="1"/>
        <c:smooth val="0"/>
        <c:axId val="285661704"/>
        <c:axId val="285662096"/>
      </c:lineChart>
      <c:catAx>
        <c:axId val="2856617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662096"/>
        <c:crosses val="autoZero"/>
        <c:auto val="1"/>
        <c:lblAlgn val="ctr"/>
        <c:lblOffset val="100"/>
        <c:noMultiLvlLbl val="0"/>
      </c:catAx>
      <c:valAx>
        <c:axId val="28566209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661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Efecto del shock</a:t>
            </a:r>
          </a:p>
        </c:rich>
      </c:tx>
      <c:layout>
        <c:manualLayout>
          <c:xMode val="edge"/>
          <c:yMode val="edge"/>
          <c:x val="0.39145959386655615"/>
          <c:y val="3.505887890262948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3583644149744443E-2"/>
          <c:y val="0.18883588648928809"/>
          <c:w val="0.89553916286779944"/>
          <c:h val="0.56507976930153458"/>
        </c:manualLayout>
      </c:layout>
      <c:barChart>
        <c:barDir val="col"/>
        <c:grouping val="stacked"/>
        <c:varyColors val="0"/>
        <c:ser>
          <c:idx val="0"/>
          <c:order val="0"/>
          <c:spPr>
            <a:pattFill prst="pct70">
              <a:fgClr>
                <a:schemeClr val="bg1">
                  <a:lumMod val="65000"/>
                </a:schemeClr>
              </a:fgClr>
              <a:bgClr>
                <a:schemeClr val="bg1"/>
              </a:bgClr>
            </a:pattFill>
            <a:ln>
              <a:noFill/>
            </a:ln>
            <a:effectLst/>
          </c:spPr>
          <c:invertIfNegative val="0"/>
          <c:dPt>
            <c:idx val="0"/>
            <c:invertIfNegative val="0"/>
            <c:bubble3D val="0"/>
            <c:spPr>
              <a:pattFill prst="pct70">
                <a:fgClr>
                  <a:schemeClr val="accent6">
                    <a:lumMod val="50000"/>
                  </a:schemeClr>
                </a:fgClr>
                <a:bgClr>
                  <a:schemeClr val="bg1"/>
                </a:bgClr>
              </a:pattFill>
              <a:ln>
                <a:noFill/>
              </a:ln>
              <a:effectLst/>
            </c:spPr>
          </c:dPt>
          <c:dPt>
            <c:idx val="3"/>
            <c:invertIfNegative val="0"/>
            <c:bubble3D val="0"/>
            <c:spPr>
              <a:pattFill prst="wdDnDiag">
                <a:fgClr>
                  <a:schemeClr val="accent6">
                    <a:lumMod val="50000"/>
                  </a:schemeClr>
                </a:fgClr>
                <a:bgClr>
                  <a:schemeClr val="bg1"/>
                </a:bgClr>
              </a:pattFill>
              <a:ln>
                <a:noFill/>
              </a:ln>
              <a:effectLst/>
            </c:spPr>
          </c:dPt>
          <c:dPt>
            <c:idx val="4"/>
            <c:invertIfNegative val="0"/>
            <c:bubble3D val="0"/>
            <c:spPr>
              <a:pattFill prst="wdDnDiag">
                <a:fgClr>
                  <a:schemeClr val="bg1">
                    <a:lumMod val="65000"/>
                  </a:schemeClr>
                </a:fgClr>
                <a:bgClr>
                  <a:schemeClr val="bg1"/>
                </a:bgClr>
              </a:pattFill>
              <a:ln>
                <a:noFill/>
              </a:ln>
              <a:effectLst/>
            </c:spPr>
          </c:dPt>
          <c:dPt>
            <c:idx val="6"/>
            <c:invertIfNegative val="0"/>
            <c:bubble3D val="0"/>
            <c:spPr>
              <a:pattFill prst="pct90">
                <a:fgClr>
                  <a:schemeClr val="accent6">
                    <a:lumMod val="50000"/>
                  </a:schemeClr>
                </a:fgClr>
                <a:bgClr>
                  <a:schemeClr val="bg1"/>
                </a:bgClr>
              </a:pattFill>
              <a:ln>
                <a:noFill/>
              </a:ln>
              <a:effectLst/>
            </c:spPr>
          </c:dPt>
          <c:dPt>
            <c:idx val="7"/>
            <c:invertIfNegative val="0"/>
            <c:bubble3D val="0"/>
            <c:spPr>
              <a:pattFill prst="pct90">
                <a:fgClr>
                  <a:schemeClr val="bg1">
                    <a:lumMod val="65000"/>
                  </a:schemeClr>
                </a:fgClr>
                <a:bgClr>
                  <a:schemeClr val="bg1"/>
                </a:bgClr>
              </a:pattFill>
              <a:ln>
                <a:noFill/>
              </a:ln>
              <a:effectLst/>
            </c:spPr>
          </c:dPt>
          <c:dLbls>
            <c:dLbl>
              <c:idx val="0"/>
              <c:layout>
                <c:manualLayout>
                  <c:x val="6.5616797898989337E-7"/>
                  <c:y val="-0.1386395450568679"/>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8381820693465691E-3"/>
                  <c:y val="-0.1775594189335889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7744969378827645E-3"/>
                  <c:y val="-0.2869499125109361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8.4796242574941283E-3"/>
                  <c:y val="-0.3109270519968723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1.0292278763536162E-16"/>
                  <c:y val="-0.2322916429432619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2.7778422434036822E-3"/>
                  <c:y val="-0.2490795318949531"/>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gráficos!$B$25:$I$25</c:f>
              <c:strCache>
                <c:ptCount val="8"/>
                <c:pt idx="0">
                  <c:v>Consumo público DBP. 
(%var)</c:v>
                </c:pt>
                <c:pt idx="1">
                  <c:v>Consumo público Final 
(%var)</c:v>
                </c:pt>
                <c:pt idx="3">
                  <c:v>PIB DBP 
(%var)</c:v>
                </c:pt>
                <c:pt idx="4">
                  <c:v>PIB Final
(%var)</c:v>
                </c:pt>
                <c:pt idx="6">
                  <c:v>Déficit DBP
(%PIB)</c:v>
                </c:pt>
                <c:pt idx="7">
                  <c:v>Déficit final
(%PIB)</c:v>
                </c:pt>
              </c:strCache>
            </c:strRef>
          </c:cat>
          <c:val>
            <c:numRef>
              <c:f>gráficos!$B$26:$I$26</c:f>
              <c:numCache>
                <c:formatCode>0.0</c:formatCode>
                <c:ptCount val="8"/>
                <c:pt idx="0">
                  <c:v>1.3031771255291202</c:v>
                </c:pt>
                <c:pt idx="1">
                  <c:v>1.3031771255291202</c:v>
                </c:pt>
                <c:pt idx="3">
                  <c:v>4.0398325628694831</c:v>
                </c:pt>
                <c:pt idx="4">
                  <c:v>4.0398325628694831</c:v>
                </c:pt>
                <c:pt idx="6">
                  <c:v>3.1</c:v>
                </c:pt>
                <c:pt idx="7">
                  <c:v>3.1</c:v>
                </c:pt>
              </c:numCache>
            </c:numRef>
          </c:val>
        </c:ser>
        <c:dLbls>
          <c:dLblPos val="ctr"/>
          <c:showLegendKey val="0"/>
          <c:showVal val="1"/>
          <c:showCatName val="0"/>
          <c:showSerName val="0"/>
          <c:showPercent val="0"/>
          <c:showBubbleSize val="0"/>
        </c:dLbls>
        <c:gapWidth val="150"/>
        <c:overlap val="100"/>
        <c:axId val="285662880"/>
        <c:axId val="285663272"/>
      </c:barChart>
      <c:catAx>
        <c:axId val="2856628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285663272"/>
        <c:crosses val="autoZero"/>
        <c:auto val="1"/>
        <c:lblAlgn val="ctr"/>
        <c:lblOffset val="100"/>
        <c:noMultiLvlLbl val="0"/>
      </c:catAx>
      <c:valAx>
        <c:axId val="285663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6628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Shock aplicado </a:t>
            </a:r>
          </a:p>
          <a:p>
            <a:pPr>
              <a:defRPr/>
            </a:pPr>
            <a:r>
              <a:rPr lang="en-US" sz="1200"/>
              <a:t>(Millones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pattFill prst="pct80">
              <a:fgClr>
                <a:schemeClr val="accent1"/>
              </a:fgClr>
              <a:bgClr>
                <a:schemeClr val="bg1"/>
              </a:bgClr>
            </a:pattFill>
            <a:ln>
              <a:noFill/>
            </a:ln>
            <a:effectLst/>
          </c:spPr>
          <c:invertIfNegative val="0"/>
          <c:dPt>
            <c:idx val="0"/>
            <c:invertIfNegative val="0"/>
            <c:bubble3D val="0"/>
            <c:spPr>
              <a:pattFill prst="pct50">
                <a:fgClr>
                  <a:schemeClr val="accent1"/>
                </a:fgClr>
                <a:bgClr>
                  <a:schemeClr val="bg1"/>
                </a:bgClr>
              </a:pattFill>
              <a:ln>
                <a:noFill/>
              </a:ln>
              <a:effectLst/>
            </c:spPr>
          </c:dPt>
          <c:dPt>
            <c:idx val="1"/>
            <c:invertIfNegative val="0"/>
            <c:bubble3D val="0"/>
            <c:spPr>
              <a:pattFill prst="wdDnDiag">
                <a:fgClr>
                  <a:schemeClr val="accent1"/>
                </a:fgClr>
                <a:bgClr>
                  <a:schemeClr val="bg1"/>
                </a:bgClr>
              </a:pattFill>
              <a:ln>
                <a:noFill/>
              </a:ln>
              <a:effectLst/>
            </c:spPr>
          </c:dPt>
          <c:dLbls>
            <c:dLbl>
              <c:idx val="1"/>
              <c:layout>
                <c:manualLayout>
                  <c:x val="-1.0185067526415994E-16"/>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gráficos!$L$25:$L$27</c:f>
              <c:strCache>
                <c:ptCount val="3"/>
                <c:pt idx="0">
                  <c:v>Consumo público</c:v>
                </c:pt>
                <c:pt idx="1">
                  <c:v>PIB</c:v>
                </c:pt>
                <c:pt idx="2">
                  <c:v>Déficit</c:v>
                </c:pt>
              </c:strCache>
            </c:strRef>
          </c:cat>
          <c:val>
            <c:numRef>
              <c:f>gráficos!$M$25:$M$27</c:f>
              <c:numCache>
                <c:formatCode>#,##0.0</c:formatCode>
                <c:ptCount val="3"/>
                <c:pt idx="0">
                  <c:v>0</c:v>
                </c:pt>
                <c:pt idx="1">
                  <c:v>0</c:v>
                </c:pt>
                <c:pt idx="2">
                  <c:v>0</c:v>
                </c:pt>
              </c:numCache>
            </c:numRef>
          </c:val>
        </c:ser>
        <c:dLbls>
          <c:dLblPos val="outEnd"/>
          <c:showLegendKey val="0"/>
          <c:showVal val="1"/>
          <c:showCatName val="0"/>
          <c:showSerName val="0"/>
          <c:showPercent val="0"/>
          <c:showBubbleSize val="0"/>
        </c:dLbls>
        <c:gapWidth val="219"/>
        <c:overlap val="-27"/>
        <c:axId val="285664056"/>
        <c:axId val="285664448"/>
      </c:barChart>
      <c:catAx>
        <c:axId val="285664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285664448"/>
        <c:crossesAt val="0"/>
        <c:auto val="1"/>
        <c:lblAlgn val="ctr"/>
        <c:lblOffset val="100"/>
        <c:noMultiLvlLbl val="0"/>
      </c:catAx>
      <c:valAx>
        <c:axId val="285664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664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Shock aplicado </a:t>
            </a:r>
          </a:p>
          <a:p>
            <a:pPr>
              <a:defRPr/>
            </a:pPr>
            <a:r>
              <a:rPr lang="en-US" sz="1200"/>
              <a:t>(Millones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pattFill prst="pct80">
              <a:fgClr>
                <a:schemeClr val="accent1"/>
              </a:fgClr>
              <a:bgClr>
                <a:schemeClr val="bg1"/>
              </a:bgClr>
            </a:pattFill>
            <a:ln>
              <a:noFill/>
            </a:ln>
            <a:effectLst/>
          </c:spPr>
          <c:invertIfNegative val="0"/>
          <c:dPt>
            <c:idx val="0"/>
            <c:invertIfNegative val="0"/>
            <c:bubble3D val="0"/>
            <c:spPr>
              <a:pattFill prst="pct50">
                <a:fgClr>
                  <a:schemeClr val="accent1"/>
                </a:fgClr>
                <a:bgClr>
                  <a:schemeClr val="bg1"/>
                </a:bgClr>
              </a:pattFill>
              <a:ln>
                <a:noFill/>
              </a:ln>
              <a:effectLst/>
            </c:spPr>
          </c:dPt>
          <c:dPt>
            <c:idx val="1"/>
            <c:invertIfNegative val="0"/>
            <c:bubble3D val="0"/>
            <c:spPr>
              <a:pattFill prst="wdDnDiag">
                <a:fgClr>
                  <a:schemeClr val="accent1"/>
                </a:fgClr>
                <a:bgClr>
                  <a:schemeClr val="bg1"/>
                </a:bgClr>
              </a:pattFill>
              <a:ln>
                <a:noFill/>
              </a:ln>
              <a:effectLst/>
            </c:spPr>
          </c:dPt>
          <c:dLbls>
            <c:dLbl>
              <c:idx val="1"/>
              <c:layout>
                <c:manualLayout>
                  <c:x val="-2.7777777777778798E-3"/>
                  <c:y val="-2.314814814814823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gráficos!$L$25:$L$27</c:f>
              <c:strCache>
                <c:ptCount val="3"/>
                <c:pt idx="0">
                  <c:v>Consumo público</c:v>
                </c:pt>
                <c:pt idx="1">
                  <c:v>PIB</c:v>
                </c:pt>
                <c:pt idx="2">
                  <c:v>Déficit</c:v>
                </c:pt>
              </c:strCache>
            </c:strRef>
          </c:cat>
          <c:val>
            <c:numRef>
              <c:f>gráficos!$M$25:$M$27</c:f>
              <c:numCache>
                <c:formatCode>#,##0.0</c:formatCode>
                <c:ptCount val="3"/>
                <c:pt idx="0">
                  <c:v>0</c:v>
                </c:pt>
                <c:pt idx="1">
                  <c:v>0</c:v>
                </c:pt>
                <c:pt idx="2">
                  <c:v>0</c:v>
                </c:pt>
              </c:numCache>
            </c:numRef>
          </c:val>
        </c:ser>
        <c:dLbls>
          <c:dLblPos val="outEnd"/>
          <c:showLegendKey val="0"/>
          <c:showVal val="1"/>
          <c:showCatName val="0"/>
          <c:showSerName val="0"/>
          <c:showPercent val="0"/>
          <c:showBubbleSize val="0"/>
        </c:dLbls>
        <c:gapWidth val="219"/>
        <c:overlap val="-27"/>
        <c:axId val="284086192"/>
        <c:axId val="283802456"/>
      </c:barChart>
      <c:catAx>
        <c:axId val="28408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3802456"/>
        <c:crossesAt val="0"/>
        <c:auto val="1"/>
        <c:lblAlgn val="ctr"/>
        <c:lblOffset val="100"/>
        <c:noMultiLvlLbl val="0"/>
      </c:catAx>
      <c:valAx>
        <c:axId val="2838024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086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Remuneración de asalariados</a:t>
            </a:r>
            <a:r>
              <a:rPr lang="en-US" baseline="0"/>
              <a:t> </a:t>
            </a:r>
          </a:p>
          <a:p>
            <a:pPr>
              <a:defRPr/>
            </a:pPr>
            <a:r>
              <a:rPr lang="en-US" sz="1000" baseline="0"/>
              <a:t>En</a:t>
            </a:r>
            <a:r>
              <a:rPr lang="en-US" sz="1000"/>
              <a:t> M€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ndard"/>
        <c:varyColors val="0"/>
        <c:ser>
          <c:idx val="0"/>
          <c:order val="0"/>
          <c:tx>
            <c:strRef>
              <c:f>RA!$N$5</c:f>
              <c:strCache>
                <c:ptCount val="1"/>
                <c:pt idx="0">
                  <c:v>Remuneración de asalariados (S.13) Fuente: Contabilidad nacional
En millones de €</c:v>
                </c:pt>
              </c:strCache>
            </c:strRef>
          </c:tx>
          <c:spPr>
            <a:ln w="28575" cap="rnd">
              <a:solidFill>
                <a:srgbClr val="C00000"/>
              </a:solidFill>
              <a:round/>
            </a:ln>
            <a:effectLst/>
          </c:spPr>
          <c:marker>
            <c:symbol val="none"/>
          </c:marker>
          <c:dPt>
            <c:idx val="13"/>
            <c:marker>
              <c:symbol val="none"/>
            </c:marker>
            <c:bubble3D val="0"/>
            <c:spPr>
              <a:ln w="28575" cap="rnd">
                <a:solidFill>
                  <a:srgbClr val="C00000"/>
                </a:solidFill>
                <a:prstDash val="solid"/>
                <a:round/>
              </a:ln>
              <a:effectLst/>
            </c:spPr>
          </c:dPt>
          <c:dPt>
            <c:idx val="14"/>
            <c:marker>
              <c:symbol val="none"/>
            </c:marker>
            <c:bubble3D val="0"/>
            <c:spPr>
              <a:ln w="28575" cap="rnd">
                <a:solidFill>
                  <a:srgbClr val="C00000"/>
                </a:solidFill>
                <a:prstDash val="sysDash"/>
                <a:round/>
              </a:ln>
              <a:effectLst/>
            </c:spPr>
          </c:dPt>
          <c:dPt>
            <c:idx val="15"/>
            <c:marker>
              <c:symbol val="none"/>
            </c:marker>
            <c:bubble3D val="0"/>
            <c:spPr>
              <a:ln w="28575" cap="rnd">
                <a:solidFill>
                  <a:srgbClr val="C00000"/>
                </a:solidFill>
                <a:prstDash val="sysDash"/>
                <a:round/>
              </a:ln>
              <a:effectLst/>
            </c:spPr>
          </c:dPt>
          <c:cat>
            <c:numRef>
              <c:f>RA!$B$6:$B$21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RA!$N$6:$N$21</c:f>
              <c:numCache>
                <c:formatCode>#,##0</c:formatCode>
                <c:ptCount val="16"/>
                <c:pt idx="0">
                  <c:v>73030</c:v>
                </c:pt>
                <c:pt idx="1">
                  <c:v>78782</c:v>
                </c:pt>
                <c:pt idx="2">
                  <c:v>84489</c:v>
                </c:pt>
                <c:pt idx="3">
                  <c:v>90719</c:v>
                </c:pt>
                <c:pt idx="4">
                  <c:v>98039</c:v>
                </c:pt>
                <c:pt idx="5">
                  <c:v>107445</c:v>
                </c:pt>
                <c:pt idx="6">
                  <c:v>118136</c:v>
                </c:pt>
                <c:pt idx="7">
                  <c:v>125564</c:v>
                </c:pt>
                <c:pt idx="8">
                  <c:v>124884</c:v>
                </c:pt>
                <c:pt idx="9">
                  <c:v>122601</c:v>
                </c:pt>
                <c:pt idx="10">
                  <c:v>113925</c:v>
                </c:pt>
                <c:pt idx="11">
                  <c:v>114711</c:v>
                </c:pt>
                <c:pt idx="12">
                  <c:v>115206</c:v>
                </c:pt>
                <c:pt idx="13">
                  <c:v>119125</c:v>
                </c:pt>
                <c:pt idx="14">
                  <c:v>122880.94372499999</c:v>
                </c:pt>
                <c:pt idx="15">
                  <c:v>123192.7475288335</c:v>
                </c:pt>
              </c:numCache>
            </c:numRef>
          </c:val>
          <c:smooth val="0"/>
        </c:ser>
        <c:dLbls>
          <c:showLegendKey val="0"/>
          <c:showVal val="0"/>
          <c:showCatName val="0"/>
          <c:showSerName val="0"/>
          <c:showPercent val="0"/>
          <c:showBubbleSize val="0"/>
        </c:dLbls>
        <c:smooth val="0"/>
        <c:axId val="285375976"/>
        <c:axId val="194498376"/>
      </c:lineChart>
      <c:catAx>
        <c:axId val="285375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4498376"/>
        <c:crosses val="autoZero"/>
        <c:auto val="1"/>
        <c:lblAlgn val="ctr"/>
        <c:lblOffset val="100"/>
        <c:noMultiLvlLbl val="0"/>
      </c:catAx>
      <c:valAx>
        <c:axId val="194498376"/>
        <c:scaling>
          <c:orientation val="minMax"/>
          <c:min val="50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5375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Consumos intermedios</a:t>
            </a:r>
          </a:p>
          <a:p>
            <a:pPr>
              <a:defRPr/>
            </a:pPr>
            <a:r>
              <a:rPr lang="en-US" sz="1000"/>
              <a:t>En 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ndard"/>
        <c:varyColors val="0"/>
        <c:ser>
          <c:idx val="0"/>
          <c:order val="0"/>
          <c:tx>
            <c:strRef>
              <c:f>CI!$H$4</c:f>
              <c:strCache>
                <c:ptCount val="1"/>
                <c:pt idx="0">
                  <c:v>Consumos intermedios, en M€</c:v>
                </c:pt>
              </c:strCache>
            </c:strRef>
          </c:tx>
          <c:spPr>
            <a:ln w="28575" cap="rnd">
              <a:solidFill>
                <a:srgbClr val="C00000"/>
              </a:solidFill>
              <a:round/>
            </a:ln>
            <a:effectLst/>
          </c:spPr>
          <c:marker>
            <c:symbol val="none"/>
          </c:marker>
          <c:dPt>
            <c:idx val="13"/>
            <c:marker>
              <c:symbol val="none"/>
            </c:marker>
            <c:bubble3D val="0"/>
            <c:spPr>
              <a:ln w="28575" cap="rnd">
                <a:solidFill>
                  <a:srgbClr val="C00000"/>
                </a:solidFill>
                <a:prstDash val="solid"/>
                <a:round/>
              </a:ln>
              <a:effectLst/>
            </c:spPr>
          </c:dPt>
          <c:dPt>
            <c:idx val="14"/>
            <c:marker>
              <c:symbol val="none"/>
            </c:marker>
            <c:bubble3D val="0"/>
            <c:spPr>
              <a:ln w="28575" cap="rnd">
                <a:solidFill>
                  <a:srgbClr val="C00000"/>
                </a:solidFill>
                <a:prstDash val="sysDash"/>
                <a:round/>
              </a:ln>
              <a:effectLst/>
            </c:spPr>
          </c:dPt>
          <c:dPt>
            <c:idx val="15"/>
            <c:marker>
              <c:symbol val="none"/>
            </c:marker>
            <c:bubble3D val="0"/>
            <c:spPr>
              <a:ln w="28575" cap="rnd">
                <a:solidFill>
                  <a:srgbClr val="C00000"/>
                </a:solidFill>
                <a:prstDash val="sysDash"/>
                <a:round/>
              </a:ln>
              <a:effectLst/>
            </c:spPr>
          </c:dPt>
          <c:cat>
            <c:strRef>
              <c:f>CI!$A$6:$A$21</c:f>
              <c:str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strCache>
            </c:strRef>
          </c:cat>
          <c:val>
            <c:numRef>
              <c:f>CI!$H$6:$H$21</c:f>
              <c:numCache>
                <c:formatCode>#,##0</c:formatCode>
                <c:ptCount val="16"/>
                <c:pt idx="0">
                  <c:v>31097</c:v>
                </c:pt>
                <c:pt idx="1">
                  <c:v>34401</c:v>
                </c:pt>
                <c:pt idx="2">
                  <c:v>38688</c:v>
                </c:pt>
                <c:pt idx="3">
                  <c:v>43222</c:v>
                </c:pt>
                <c:pt idx="4">
                  <c:v>47156</c:v>
                </c:pt>
                <c:pt idx="5">
                  <c:v>54226</c:v>
                </c:pt>
                <c:pt idx="6">
                  <c:v>59219</c:v>
                </c:pt>
                <c:pt idx="7">
                  <c:v>61032</c:v>
                </c:pt>
                <c:pt idx="8">
                  <c:v>61050</c:v>
                </c:pt>
                <c:pt idx="9">
                  <c:v>61292</c:v>
                </c:pt>
                <c:pt idx="10">
                  <c:v>58599</c:v>
                </c:pt>
                <c:pt idx="11">
                  <c:v>54736</c:v>
                </c:pt>
                <c:pt idx="12">
                  <c:v>55133</c:v>
                </c:pt>
                <c:pt idx="13">
                  <c:v>57142</c:v>
                </c:pt>
                <c:pt idx="14">
                  <c:v>56971.981404802624</c:v>
                </c:pt>
                <c:pt idx="15">
                  <c:v>56947.597396761361</c:v>
                </c:pt>
              </c:numCache>
            </c:numRef>
          </c:val>
          <c:smooth val="0"/>
        </c:ser>
        <c:dLbls>
          <c:showLegendKey val="0"/>
          <c:showVal val="0"/>
          <c:showCatName val="0"/>
          <c:showSerName val="0"/>
          <c:showPercent val="0"/>
          <c:showBubbleSize val="0"/>
        </c:dLbls>
        <c:smooth val="0"/>
        <c:axId val="284281088"/>
        <c:axId val="284243736"/>
      </c:lineChart>
      <c:catAx>
        <c:axId val="28428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243736"/>
        <c:crosses val="autoZero"/>
        <c:auto val="1"/>
        <c:lblAlgn val="ctr"/>
        <c:lblOffset val="100"/>
        <c:noMultiLvlLbl val="0"/>
      </c:catAx>
      <c:valAx>
        <c:axId val="284243736"/>
        <c:scaling>
          <c:orientation val="minMax"/>
          <c:min val="20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281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CI!$E$4</c:f>
              <c:strCache>
                <c:ptCount val="1"/>
                <c:pt idx="0">
                  <c:v>deflactor (%)</c:v>
                </c:pt>
              </c:strCache>
            </c:strRef>
          </c:tx>
          <c:spPr>
            <a:ln w="28575" cap="rnd">
              <a:solidFill>
                <a:schemeClr val="bg1">
                  <a:lumMod val="50000"/>
                </a:schemeClr>
              </a:solidFill>
              <a:round/>
            </a:ln>
            <a:effectLst/>
          </c:spPr>
          <c:marker>
            <c:symbol val="none"/>
          </c:marker>
          <c:dPt>
            <c:idx val="13"/>
            <c:marker>
              <c:symbol val="none"/>
            </c:marker>
            <c:bubble3D val="0"/>
            <c:spPr>
              <a:ln w="28575" cap="rnd">
                <a:solidFill>
                  <a:schemeClr val="bg1">
                    <a:lumMod val="50000"/>
                  </a:schemeClr>
                </a:solidFill>
                <a:prstDash val="solid"/>
                <a:round/>
              </a:ln>
              <a:effectLst/>
            </c:spPr>
          </c:dPt>
          <c:dPt>
            <c:idx val="14"/>
            <c:marker>
              <c:symbol val="none"/>
            </c:marker>
            <c:bubble3D val="0"/>
            <c:spPr>
              <a:ln w="28575" cap="rnd">
                <a:solidFill>
                  <a:schemeClr val="bg1">
                    <a:lumMod val="50000"/>
                  </a:schemeClr>
                </a:solidFill>
                <a:prstDash val="sysDash"/>
                <a:round/>
              </a:ln>
              <a:effectLst/>
            </c:spPr>
          </c:dPt>
          <c:dPt>
            <c:idx val="15"/>
            <c:marker>
              <c:symbol val="none"/>
            </c:marker>
            <c:bubble3D val="0"/>
            <c:spPr>
              <a:ln w="28575" cap="rnd">
                <a:solidFill>
                  <a:schemeClr val="bg1">
                    <a:lumMod val="50000"/>
                  </a:schemeClr>
                </a:solidFill>
                <a:prstDash val="sysDash"/>
                <a:round/>
              </a:ln>
              <a:effectLst/>
            </c:spPr>
          </c:dPt>
          <c:cat>
            <c:numRef>
              <c:f>RA!$B$6:$B$21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CI!$E$6:$E$21</c:f>
              <c:numCache>
                <c:formatCode>0.00</c:formatCode>
                <c:ptCount val="16"/>
                <c:pt idx="1">
                  <c:v>2.2439628632978659</c:v>
                </c:pt>
                <c:pt idx="2">
                  <c:v>3.2252210167826201</c:v>
                </c:pt>
                <c:pt idx="3">
                  <c:v>4.0286151685690941</c:v>
                </c:pt>
                <c:pt idx="4">
                  <c:v>4.4373472174434436</c:v>
                </c:pt>
                <c:pt idx="5">
                  <c:v>3.1891192668494384</c:v>
                </c:pt>
                <c:pt idx="6">
                  <c:v>5.305944819979147</c:v>
                </c:pt>
                <c:pt idx="7">
                  <c:v>-1.855612983047461</c:v>
                </c:pt>
                <c:pt idx="8">
                  <c:v>2.73413922277157</c:v>
                </c:pt>
                <c:pt idx="9">
                  <c:v>5.0684897423196373</c:v>
                </c:pt>
                <c:pt idx="10">
                  <c:v>3.1228076439891783</c:v>
                </c:pt>
                <c:pt idx="11">
                  <c:v>0.99913541541911677</c:v>
                </c:pt>
                <c:pt idx="12">
                  <c:v>-0.75618449702649082</c:v>
                </c:pt>
                <c:pt idx="13">
                  <c:v>-1.2953348390911779</c:v>
                </c:pt>
                <c:pt idx="14" formatCode="0.0">
                  <c:v>0.74110377527258908</c:v>
                </c:pt>
                <c:pt idx="15" formatCode="0.0">
                  <c:v>1.5</c:v>
                </c:pt>
              </c:numCache>
            </c:numRef>
          </c:val>
          <c:smooth val="0"/>
        </c:ser>
        <c:ser>
          <c:idx val="1"/>
          <c:order val="1"/>
          <c:tx>
            <c:strRef>
              <c:f>CI!$F$4</c:f>
              <c:strCache>
                <c:ptCount val="1"/>
                <c:pt idx="0">
                  <c:v>tasa variación en cantidad (%)</c:v>
                </c:pt>
              </c:strCache>
            </c:strRef>
          </c:tx>
          <c:spPr>
            <a:ln w="28575" cap="rnd">
              <a:solidFill>
                <a:srgbClr val="C00000"/>
              </a:solidFill>
              <a:round/>
            </a:ln>
            <a:effectLst/>
          </c:spPr>
          <c:marker>
            <c:symbol val="none"/>
          </c:marker>
          <c:dPt>
            <c:idx val="13"/>
            <c:marker>
              <c:symbol val="none"/>
            </c:marker>
            <c:bubble3D val="0"/>
            <c:spPr>
              <a:ln w="28575" cap="rnd">
                <a:solidFill>
                  <a:srgbClr val="C00000"/>
                </a:solidFill>
                <a:prstDash val="solid"/>
                <a:round/>
              </a:ln>
              <a:effectLst/>
            </c:spPr>
          </c:dPt>
          <c:dPt>
            <c:idx val="14"/>
            <c:marker>
              <c:symbol val="none"/>
            </c:marker>
            <c:bubble3D val="0"/>
            <c:spPr>
              <a:ln w="28575" cap="rnd">
                <a:solidFill>
                  <a:srgbClr val="C00000"/>
                </a:solidFill>
                <a:prstDash val="sysDash"/>
                <a:round/>
              </a:ln>
              <a:effectLst/>
            </c:spPr>
          </c:dPt>
          <c:dPt>
            <c:idx val="15"/>
            <c:marker>
              <c:symbol val="none"/>
            </c:marker>
            <c:bubble3D val="0"/>
            <c:spPr>
              <a:ln w="28575" cap="rnd">
                <a:solidFill>
                  <a:srgbClr val="C00000"/>
                </a:solidFill>
                <a:prstDash val="sysDash"/>
                <a:round/>
              </a:ln>
              <a:effectLst/>
            </c:spPr>
          </c:dPt>
          <c:cat>
            <c:numRef>
              <c:f>RA!$B$6:$B$21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CI!$F$6:$F$21</c:f>
              <c:numCache>
                <c:formatCode>0.0</c:formatCode>
                <c:ptCount val="16"/>
                <c:pt idx="0">
                  <c:v>10.031137216049824</c:v>
                </c:pt>
                <c:pt idx="1">
                  <c:v>8.1969204013458743</c:v>
                </c:pt>
                <c:pt idx="2">
                  <c:v>8.9480322072121421</c:v>
                </c:pt>
                <c:pt idx="3">
                  <c:v>7.3929476175101705</c:v>
                </c:pt>
                <c:pt idx="4">
                  <c:v>4.4663132383388371</c:v>
                </c:pt>
                <c:pt idx="5">
                  <c:v>11.438871371220305</c:v>
                </c:pt>
                <c:pt idx="6">
                  <c:v>3.7052184487447404</c:v>
                </c:pt>
                <c:pt idx="7">
                  <c:v>5.0100984385324621</c:v>
                </c:pt>
                <c:pt idx="8">
                  <c:v>-2.6326657507480977</c:v>
                </c:pt>
                <c:pt idx="9">
                  <c:v>-4.4467121944757659</c:v>
                </c:pt>
                <c:pt idx="10">
                  <c:v>-7.2889108352944598</c:v>
                </c:pt>
                <c:pt idx="11">
                  <c:v>-7.516300066127668</c:v>
                </c:pt>
                <c:pt idx="12">
                  <c:v>1.4927722291937062</c:v>
                </c:pt>
                <c:pt idx="13">
                  <c:v>5.0040699223909968</c:v>
                </c:pt>
                <c:pt idx="14" formatCode="#,##0.00">
                  <c:v>-1.0309999999999999</c:v>
                </c:pt>
                <c:pt idx="15" formatCode="#,##0.00">
                  <c:v>-1.52</c:v>
                </c:pt>
              </c:numCache>
            </c:numRef>
          </c:val>
          <c:smooth val="0"/>
        </c:ser>
        <c:dLbls>
          <c:showLegendKey val="0"/>
          <c:showVal val="0"/>
          <c:showCatName val="0"/>
          <c:showSerName val="0"/>
          <c:showPercent val="0"/>
          <c:showBubbleSize val="0"/>
        </c:dLbls>
        <c:smooth val="0"/>
        <c:axId val="284268856"/>
        <c:axId val="284269248"/>
      </c:lineChart>
      <c:catAx>
        <c:axId val="284268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269248"/>
        <c:crosses val="autoZero"/>
        <c:auto val="1"/>
        <c:lblAlgn val="ctr"/>
        <c:lblOffset val="100"/>
        <c:noMultiLvlLbl val="0"/>
      </c:catAx>
      <c:valAx>
        <c:axId val="28426924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268856"/>
        <c:crosses val="autoZero"/>
        <c:crossBetween val="between"/>
      </c:valAx>
      <c:spPr>
        <a:noFill/>
        <a:ln>
          <a:noFill/>
        </a:ln>
        <a:effectLst/>
      </c:spPr>
    </c:plotArea>
    <c:legend>
      <c:legendPos val="b"/>
      <c:layout>
        <c:manualLayout>
          <c:xMode val="edge"/>
          <c:yMode val="edge"/>
          <c:x val="0.18928740157480317"/>
          <c:y val="0.78571370886331515"/>
          <c:w val="0.76586942257217849"/>
          <c:h val="0.14719548904778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ES" sz="1000"/>
              <a:t>En</a:t>
            </a:r>
            <a:r>
              <a:rPr lang="es-ES" sz="1000" baseline="0"/>
              <a:t> tasas de variación anual</a:t>
            </a:r>
            <a:endParaRPr lang="es-ES" sz="1000"/>
          </a:p>
        </c:rich>
      </c:tx>
      <c:layout>
        <c:manualLayout>
          <c:xMode val="edge"/>
          <c:yMode val="edge"/>
          <c:x val="0.13597400047985692"/>
          <c:y val="0.71480564929383827"/>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0258061232650628"/>
          <c:y val="0.23758430196225472"/>
          <c:w val="0.86075275590551181"/>
          <c:h val="0.57918481839254643"/>
        </c:manualLayout>
      </c:layout>
      <c:lineChart>
        <c:grouping val="standard"/>
        <c:varyColors val="0"/>
        <c:ser>
          <c:idx val="0"/>
          <c:order val="0"/>
          <c:tx>
            <c:strRef>
              <c:f>RA!$D$5</c:f>
              <c:strCache>
                <c:ptCount val="1"/>
                <c:pt idx="0">
                  <c:v>Nº asalariados públicos, en tasas anuales</c:v>
                </c:pt>
              </c:strCache>
            </c:strRef>
          </c:tx>
          <c:spPr>
            <a:ln w="28575" cap="rnd">
              <a:solidFill>
                <a:srgbClr val="C00000"/>
              </a:solidFill>
              <a:round/>
            </a:ln>
            <a:effectLst/>
          </c:spPr>
          <c:marker>
            <c:symbol val="none"/>
          </c:marker>
          <c:dPt>
            <c:idx val="12"/>
            <c:marker>
              <c:symbol val="none"/>
            </c:marker>
            <c:bubble3D val="0"/>
            <c:spPr>
              <a:ln w="28575" cap="rnd">
                <a:solidFill>
                  <a:srgbClr val="C00000"/>
                </a:solidFill>
                <a:prstDash val="solid"/>
                <a:round/>
              </a:ln>
              <a:effectLst/>
            </c:spPr>
          </c:dPt>
          <c:dPt>
            <c:idx val="13"/>
            <c:marker>
              <c:symbol val="none"/>
            </c:marker>
            <c:bubble3D val="0"/>
            <c:spPr>
              <a:ln w="28575" cap="rnd">
                <a:solidFill>
                  <a:srgbClr val="C00000"/>
                </a:solidFill>
                <a:prstDash val="sysDash"/>
                <a:round/>
              </a:ln>
              <a:effectLst/>
            </c:spPr>
          </c:dPt>
          <c:dPt>
            <c:idx val="14"/>
            <c:marker>
              <c:symbol val="none"/>
            </c:marker>
            <c:bubble3D val="0"/>
            <c:spPr>
              <a:ln w="28575" cap="rnd">
                <a:solidFill>
                  <a:srgbClr val="C00000"/>
                </a:solidFill>
                <a:prstDash val="sysDash"/>
                <a:round/>
              </a:ln>
              <a:effectLst/>
            </c:spPr>
          </c:dPt>
          <c:cat>
            <c:numRef>
              <c:f>RA!$B$7:$B$21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RA!$D$7:$D$21</c:f>
              <c:numCache>
                <c:formatCode>0.0</c:formatCode>
                <c:ptCount val="15"/>
                <c:pt idx="0">
                  <c:v>2.7734375000000089</c:v>
                </c:pt>
                <c:pt idx="1">
                  <c:v>1.7863930064614175</c:v>
                </c:pt>
                <c:pt idx="2">
                  <c:v>1.9044062733383216</c:v>
                </c:pt>
                <c:pt idx="3">
                  <c:v>2.052033711982415</c:v>
                </c:pt>
                <c:pt idx="4">
                  <c:v>2.082585278276472</c:v>
                </c:pt>
                <c:pt idx="5">
                  <c:v>2.4621878297572897</c:v>
                </c:pt>
                <c:pt idx="6">
                  <c:v>1.5104703055269564</c:v>
                </c:pt>
                <c:pt idx="7">
                  <c:v>0.98072370645925222</c:v>
                </c:pt>
                <c:pt idx="8">
                  <c:v>-6.6979236436703893E-2</c:v>
                </c:pt>
                <c:pt idx="9">
                  <c:v>-2.3793565683646101</c:v>
                </c:pt>
                <c:pt idx="10">
                  <c:v>-0.58359079986268769</c:v>
                </c:pt>
                <c:pt idx="11">
                  <c:v>-0.48342541436463549</c:v>
                </c:pt>
                <c:pt idx="12">
                  <c:v>0.76335877862594437</c:v>
                </c:pt>
                <c:pt idx="13" formatCode="#,##0.0">
                  <c:v>2.3540000000000001</c:v>
                </c:pt>
                <c:pt idx="14" formatCode="#,##0.0">
                  <c:v>1.1659999999999999</c:v>
                </c:pt>
              </c:numCache>
            </c:numRef>
          </c:val>
          <c:smooth val="0"/>
        </c:ser>
        <c:ser>
          <c:idx val="1"/>
          <c:order val="1"/>
          <c:tx>
            <c:v>RxA incl. Efecto paga, en tasa %</c:v>
          </c:tx>
          <c:spPr>
            <a:ln w="28575" cap="rnd">
              <a:solidFill>
                <a:schemeClr val="bg1">
                  <a:lumMod val="50000"/>
                </a:schemeClr>
              </a:solidFill>
              <a:round/>
            </a:ln>
            <a:effectLst/>
          </c:spPr>
          <c:marker>
            <c:symbol val="none"/>
          </c:marker>
          <c:dPt>
            <c:idx val="12"/>
            <c:marker>
              <c:symbol val="none"/>
            </c:marker>
            <c:bubble3D val="0"/>
            <c:spPr>
              <a:ln w="28575" cap="rnd">
                <a:solidFill>
                  <a:schemeClr val="bg1">
                    <a:lumMod val="50000"/>
                  </a:schemeClr>
                </a:solidFill>
                <a:prstDash val="solid"/>
                <a:round/>
              </a:ln>
              <a:effectLst/>
            </c:spPr>
          </c:dPt>
          <c:dPt>
            <c:idx val="13"/>
            <c:marker>
              <c:symbol val="none"/>
            </c:marker>
            <c:bubble3D val="0"/>
            <c:spPr>
              <a:ln w="28575" cap="rnd">
                <a:solidFill>
                  <a:schemeClr val="bg1">
                    <a:lumMod val="50000"/>
                  </a:schemeClr>
                </a:solidFill>
                <a:prstDash val="sysDash"/>
                <a:round/>
              </a:ln>
              <a:effectLst/>
            </c:spPr>
          </c:dPt>
          <c:dPt>
            <c:idx val="14"/>
            <c:marker>
              <c:symbol val="none"/>
            </c:marker>
            <c:bubble3D val="0"/>
            <c:spPr>
              <a:ln w="28575" cap="rnd">
                <a:solidFill>
                  <a:schemeClr val="bg1">
                    <a:lumMod val="50000"/>
                  </a:schemeClr>
                </a:solidFill>
                <a:prstDash val="sysDash"/>
                <a:round/>
              </a:ln>
              <a:effectLst/>
            </c:spPr>
          </c:dPt>
          <c:cat>
            <c:numRef>
              <c:f>RA!$B$7:$B$21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RA!$H$7:$H$21</c:f>
              <c:numCache>
                <c:formatCode>0.0</c:formatCode>
                <c:ptCount val="15"/>
                <c:pt idx="0">
                  <c:v>4.9650745154896647</c:v>
                </c:pt>
                <c:pt idx="1">
                  <c:v>5.3618635548481119</c:v>
                </c:pt>
                <c:pt idx="2">
                  <c:v>5.3671228625315814</c:v>
                </c:pt>
                <c:pt idx="3">
                  <c:v>5.8958534000159712</c:v>
                </c:pt>
                <c:pt idx="4">
                  <c:v>7.358312691981217</c:v>
                </c:pt>
                <c:pt idx="5">
                  <c:v>7.3080805822511197</c:v>
                </c:pt>
                <c:pt idx="6">
                  <c:v>4.7061136944954951</c:v>
                </c:pt>
                <c:pt idx="7">
                  <c:v>-1.5074958345213663</c:v>
                </c:pt>
                <c:pt idx="8">
                  <c:v>-1.7622976105740262</c:v>
                </c:pt>
                <c:pt idx="9">
                  <c:v>-4.811746419360718</c:v>
                </c:pt>
                <c:pt idx="10">
                  <c:v>1.2809941477927911</c:v>
                </c:pt>
                <c:pt idx="11">
                  <c:v>0.9193891844823332</c:v>
                </c:pt>
                <c:pt idx="12">
                  <c:v>2.6183860899500644</c:v>
                </c:pt>
                <c:pt idx="13">
                  <c:v>0.78056872798786259</c:v>
                </c:pt>
                <c:pt idx="14">
                  <c:v>-0.90174106282888689</c:v>
                </c:pt>
              </c:numCache>
            </c:numRef>
          </c:val>
          <c:smooth val="0"/>
        </c:ser>
        <c:dLbls>
          <c:showLegendKey val="0"/>
          <c:showVal val="0"/>
          <c:showCatName val="0"/>
          <c:showSerName val="0"/>
          <c:showPercent val="0"/>
          <c:showBubbleSize val="0"/>
        </c:dLbls>
        <c:smooth val="0"/>
        <c:axId val="284270032"/>
        <c:axId val="284270424"/>
      </c:lineChart>
      <c:catAx>
        <c:axId val="2842700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270424"/>
        <c:crosses val="autoZero"/>
        <c:auto val="1"/>
        <c:lblAlgn val="ctr"/>
        <c:lblOffset val="100"/>
        <c:noMultiLvlLbl val="0"/>
      </c:catAx>
      <c:valAx>
        <c:axId val="28427042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270032"/>
        <c:crosses val="autoZero"/>
        <c:crossBetween val="between"/>
        <c:majorUnit val="2"/>
      </c:valAx>
      <c:spPr>
        <a:noFill/>
        <a:ln>
          <a:noFill/>
        </a:ln>
        <a:effectLst/>
      </c:spPr>
    </c:plotArea>
    <c:legend>
      <c:legendPos val="b"/>
      <c:layout>
        <c:manualLayout>
          <c:xMode val="edge"/>
          <c:yMode val="edge"/>
          <c:x val="3.9751521031217804E-2"/>
          <c:y val="0.1064761662856659"/>
          <c:w val="0.95422155799930097"/>
          <c:h val="0.139931286468203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Otros impuestos pagados</a:t>
            </a:r>
          </a:p>
          <a:p>
            <a:pPr>
              <a:defRPr/>
            </a:pPr>
            <a:r>
              <a:rPr lang="en-US" sz="1000"/>
              <a:t>En 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ndard"/>
        <c:varyColors val="0"/>
        <c:ser>
          <c:idx val="0"/>
          <c:order val="0"/>
          <c:tx>
            <c:strRef>
              <c:f>'T pagados'!$B$3</c:f>
              <c:strCache>
                <c:ptCount val="1"/>
                <c:pt idx="0">
                  <c:v>Otros impuestos pagados, en M€</c:v>
                </c:pt>
              </c:strCache>
            </c:strRef>
          </c:tx>
          <c:spPr>
            <a:ln w="28575" cap="rnd">
              <a:solidFill>
                <a:srgbClr val="C00000"/>
              </a:solidFill>
              <a:round/>
            </a:ln>
            <a:effectLst/>
          </c:spPr>
          <c:marker>
            <c:symbol val="none"/>
          </c:marker>
          <c:dPt>
            <c:idx val="13"/>
            <c:marker>
              <c:symbol val="none"/>
            </c:marker>
            <c:bubble3D val="0"/>
            <c:spPr>
              <a:ln w="28575" cap="rnd">
                <a:solidFill>
                  <a:srgbClr val="C00000"/>
                </a:solidFill>
                <a:prstDash val="solid"/>
                <a:round/>
              </a:ln>
              <a:effectLst/>
            </c:spPr>
          </c:dPt>
          <c:dPt>
            <c:idx val="14"/>
            <c:marker>
              <c:symbol val="none"/>
            </c:marker>
            <c:bubble3D val="0"/>
            <c:spPr>
              <a:ln w="28575" cap="rnd">
                <a:solidFill>
                  <a:srgbClr val="C00000"/>
                </a:solidFill>
                <a:prstDash val="sysDash"/>
                <a:round/>
              </a:ln>
              <a:effectLst/>
            </c:spPr>
          </c:dPt>
          <c:dPt>
            <c:idx val="15"/>
            <c:marker>
              <c:symbol val="none"/>
            </c:marker>
            <c:bubble3D val="0"/>
            <c:spPr>
              <a:ln w="28575" cap="rnd">
                <a:solidFill>
                  <a:srgbClr val="C00000"/>
                </a:solidFill>
                <a:prstDash val="sysDash"/>
                <a:round/>
              </a:ln>
              <a:effectLst/>
            </c:spPr>
          </c:dPt>
          <c:cat>
            <c:numRef>
              <c:f>'T pagados'!$A$5:$A$20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'T pagados'!$B$5:$B$20</c:f>
              <c:numCache>
                <c:formatCode>#,##0</c:formatCode>
                <c:ptCount val="16"/>
                <c:pt idx="0">
                  <c:v>104</c:v>
                </c:pt>
                <c:pt idx="1">
                  <c:v>112</c:v>
                </c:pt>
                <c:pt idx="2">
                  <c:v>153</c:v>
                </c:pt>
                <c:pt idx="3">
                  <c:v>165</c:v>
                </c:pt>
                <c:pt idx="4">
                  <c:v>161</c:v>
                </c:pt>
                <c:pt idx="5">
                  <c:v>177</c:v>
                </c:pt>
                <c:pt idx="6">
                  <c:v>246</c:v>
                </c:pt>
                <c:pt idx="7">
                  <c:v>285</c:v>
                </c:pt>
                <c:pt idx="8">
                  <c:v>305</c:v>
                </c:pt>
                <c:pt idx="9">
                  <c:v>338</c:v>
                </c:pt>
                <c:pt idx="10">
                  <c:v>379</c:v>
                </c:pt>
                <c:pt idx="11">
                  <c:v>394</c:v>
                </c:pt>
                <c:pt idx="12">
                  <c:v>438</c:v>
                </c:pt>
                <c:pt idx="13">
                  <c:v>459</c:v>
                </c:pt>
                <c:pt idx="14">
                  <c:v>463.59000000000003</c:v>
                </c:pt>
                <c:pt idx="15">
                  <c:v>468.22590000000002</c:v>
                </c:pt>
              </c:numCache>
            </c:numRef>
          </c:val>
          <c:smooth val="0"/>
        </c:ser>
        <c:dLbls>
          <c:showLegendKey val="0"/>
          <c:showVal val="0"/>
          <c:showCatName val="0"/>
          <c:showSerName val="0"/>
          <c:showPercent val="0"/>
          <c:showBubbleSize val="0"/>
        </c:dLbls>
        <c:smooth val="0"/>
        <c:axId val="284750928"/>
        <c:axId val="284751320"/>
      </c:lineChart>
      <c:catAx>
        <c:axId val="28475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751320"/>
        <c:crosses val="autoZero"/>
        <c:auto val="1"/>
        <c:lblAlgn val="ctr"/>
        <c:lblOffset val="100"/>
        <c:noMultiLvlLbl val="0"/>
      </c:catAx>
      <c:valAx>
        <c:axId val="28475132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7509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Otros impuestos pagados </a:t>
            </a:r>
          </a:p>
          <a:p>
            <a:pPr>
              <a:defRPr/>
            </a:pPr>
            <a:r>
              <a:rPr lang="en-US" sz="1000"/>
              <a:t>En tasa anual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ndard"/>
        <c:varyColors val="0"/>
        <c:ser>
          <c:idx val="0"/>
          <c:order val="0"/>
          <c:tx>
            <c:strRef>
              <c:f>'T pagados'!$C$3</c:f>
              <c:strCache>
                <c:ptCount val="1"/>
                <c:pt idx="0">
                  <c:v>Otros impuestos pagados , en tasa anual</c:v>
                </c:pt>
              </c:strCache>
            </c:strRef>
          </c:tx>
          <c:spPr>
            <a:ln w="28575" cap="rnd">
              <a:solidFill>
                <a:srgbClr val="CC0000"/>
              </a:solidFill>
              <a:round/>
            </a:ln>
            <a:effectLst/>
          </c:spPr>
          <c:marker>
            <c:symbol val="none"/>
          </c:marker>
          <c:dPt>
            <c:idx val="13"/>
            <c:marker>
              <c:symbol val="none"/>
            </c:marker>
            <c:bubble3D val="0"/>
            <c:spPr>
              <a:ln w="28575" cap="rnd">
                <a:solidFill>
                  <a:srgbClr val="CC0000"/>
                </a:solidFill>
                <a:prstDash val="solid"/>
                <a:round/>
              </a:ln>
              <a:effectLst/>
            </c:spPr>
          </c:dPt>
          <c:dPt>
            <c:idx val="14"/>
            <c:marker>
              <c:symbol val="none"/>
            </c:marker>
            <c:bubble3D val="0"/>
            <c:spPr>
              <a:ln w="28575" cap="rnd">
                <a:solidFill>
                  <a:srgbClr val="CC0000"/>
                </a:solidFill>
                <a:prstDash val="sysDash"/>
                <a:round/>
              </a:ln>
              <a:effectLst/>
            </c:spPr>
          </c:dPt>
          <c:dPt>
            <c:idx val="15"/>
            <c:marker>
              <c:symbol val="none"/>
            </c:marker>
            <c:bubble3D val="0"/>
            <c:spPr>
              <a:ln w="28575" cap="rnd">
                <a:solidFill>
                  <a:srgbClr val="CC0000"/>
                </a:solidFill>
                <a:prstDash val="sysDash"/>
                <a:round/>
              </a:ln>
              <a:effectLst/>
            </c:spPr>
          </c:dPt>
          <c:cat>
            <c:numRef>
              <c:f>'T pagados'!$A$5:$A$20</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'T pagados'!$C$5:$C$20</c:f>
              <c:numCache>
                <c:formatCode>#,##0.0</c:formatCode>
                <c:ptCount val="16"/>
                <c:pt idx="0">
                  <c:v>5.0505050505050608</c:v>
                </c:pt>
                <c:pt idx="1">
                  <c:v>7.6923076923076872</c:v>
                </c:pt>
                <c:pt idx="2">
                  <c:v>36.607142857142861</c:v>
                </c:pt>
                <c:pt idx="3">
                  <c:v>7.8431372549019551</c:v>
                </c:pt>
                <c:pt idx="4">
                  <c:v>-2.4242424242424288</c:v>
                </c:pt>
                <c:pt idx="5">
                  <c:v>9.9378881987577614</c:v>
                </c:pt>
                <c:pt idx="6">
                  <c:v>38.983050847457633</c:v>
                </c:pt>
                <c:pt idx="7">
                  <c:v>15.853658536585357</c:v>
                </c:pt>
                <c:pt idx="8">
                  <c:v>7.0175438596491224</c:v>
                </c:pt>
                <c:pt idx="9">
                  <c:v>10.81967213114754</c:v>
                </c:pt>
                <c:pt idx="10">
                  <c:v>12.130177514792905</c:v>
                </c:pt>
                <c:pt idx="11">
                  <c:v>3.9577836411609502</c:v>
                </c:pt>
                <c:pt idx="12">
                  <c:v>11.16751269035532</c:v>
                </c:pt>
                <c:pt idx="13">
                  <c:v>4.7945205479452024</c:v>
                </c:pt>
                <c:pt idx="14">
                  <c:v>1</c:v>
                </c:pt>
                <c:pt idx="15">
                  <c:v>1</c:v>
                </c:pt>
              </c:numCache>
            </c:numRef>
          </c:val>
          <c:smooth val="0"/>
        </c:ser>
        <c:dLbls>
          <c:showLegendKey val="0"/>
          <c:showVal val="0"/>
          <c:showCatName val="0"/>
          <c:showSerName val="0"/>
          <c:showPercent val="0"/>
          <c:showBubbleSize val="0"/>
        </c:dLbls>
        <c:smooth val="0"/>
        <c:axId val="284752104"/>
        <c:axId val="284752496"/>
      </c:lineChart>
      <c:catAx>
        <c:axId val="28475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752496"/>
        <c:crosses val="autoZero"/>
        <c:auto val="1"/>
        <c:lblAlgn val="ctr"/>
        <c:lblOffset val="100"/>
        <c:noMultiLvlLbl val="0"/>
      </c:catAx>
      <c:valAx>
        <c:axId val="28475249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7521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TSEadqmdo!$F$4</c:f>
              <c:strCache>
                <c:ptCount val="1"/>
                <c:pt idx="0">
                  <c:v>Gasto Farmacéutico Total, en M€</c:v>
                </c:pt>
              </c:strCache>
            </c:strRef>
          </c:tx>
          <c:spPr>
            <a:solidFill>
              <a:schemeClr val="bg1">
                <a:lumMod val="65000"/>
              </a:schemeClr>
            </a:solidFill>
            <a:ln>
              <a:noFill/>
            </a:ln>
            <a:effectLst/>
          </c:spPr>
          <c:invertIfNegative val="0"/>
          <c:dPt>
            <c:idx val="13"/>
            <c:invertIfNegative val="0"/>
            <c:bubble3D val="0"/>
            <c:spPr>
              <a:solidFill>
                <a:schemeClr val="bg1">
                  <a:lumMod val="65000"/>
                </a:schemeClr>
              </a:solidFill>
              <a:ln>
                <a:noFill/>
              </a:ln>
              <a:effectLst/>
            </c:spPr>
          </c:dPt>
          <c:dPt>
            <c:idx val="14"/>
            <c:invertIfNegative val="0"/>
            <c:bubble3D val="0"/>
            <c:spPr>
              <a:solidFill>
                <a:schemeClr val="bg1">
                  <a:lumMod val="65000"/>
                  <a:alpha val="50000"/>
                </a:schemeClr>
              </a:solidFill>
              <a:ln>
                <a:noFill/>
              </a:ln>
              <a:effectLst/>
            </c:spPr>
          </c:dPt>
          <c:dPt>
            <c:idx val="15"/>
            <c:invertIfNegative val="0"/>
            <c:bubble3D val="0"/>
            <c:spPr>
              <a:solidFill>
                <a:schemeClr val="bg1">
                  <a:lumMod val="65000"/>
                  <a:alpha val="50000"/>
                </a:schemeClr>
              </a:solidFill>
              <a:ln>
                <a:noFill/>
              </a:ln>
              <a:effectLst/>
            </c:spPr>
          </c:dPt>
          <c:cat>
            <c:numRef>
              <c:f>TSEadqmdo!$A$8:$A$23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TSEadqmdo!$F$8:$F$23</c:f>
              <c:numCache>
                <c:formatCode>#,##0</c:formatCode>
                <c:ptCount val="16"/>
                <c:pt idx="0">
                  <c:v>7972.8856578799996</c:v>
                </c:pt>
                <c:pt idx="1">
                  <c:v>8941.4482291100012</c:v>
                </c:pt>
                <c:pt idx="2">
                  <c:v>9515.3522274999978</c:v>
                </c:pt>
                <c:pt idx="3">
                  <c:v>10051.3317673</c:v>
                </c:pt>
                <c:pt idx="4">
                  <c:v>10636.05722852</c:v>
                </c:pt>
                <c:pt idx="5">
                  <c:v>11191.06832853</c:v>
                </c:pt>
                <c:pt idx="6">
                  <c:v>11970.95544724</c:v>
                </c:pt>
                <c:pt idx="7">
                  <c:v>12505.69290968</c:v>
                </c:pt>
                <c:pt idx="8">
                  <c:v>12207.683146270001</c:v>
                </c:pt>
                <c:pt idx="9">
                  <c:v>11135.401976300003</c:v>
                </c:pt>
                <c:pt idx="10">
                  <c:v>9770.9333673699985</c:v>
                </c:pt>
                <c:pt idx="11">
                  <c:v>9183.2683654200009</c:v>
                </c:pt>
                <c:pt idx="12">
                  <c:v>9360.4560841900002</c:v>
                </c:pt>
                <c:pt idx="13">
                  <c:v>9533.8996261499997</c:v>
                </c:pt>
                <c:pt idx="14">
                  <c:v>9629.4769699021508</c:v>
                </c:pt>
                <c:pt idx="15">
                  <c:v>10201.72982368792</c:v>
                </c:pt>
              </c:numCache>
            </c:numRef>
          </c:val>
        </c:ser>
        <c:ser>
          <c:idx val="2"/>
          <c:order val="2"/>
          <c:tx>
            <c:strRef>
              <c:f>TSEadqmdo!$H$4</c:f>
              <c:strCache>
                <c:ptCount val="1"/>
                <c:pt idx="0">
                  <c:v>Resto del gasto (conciertos sanitarios, educativos, etc..), en M€</c:v>
                </c:pt>
              </c:strCache>
            </c:strRef>
          </c:tx>
          <c:spPr>
            <a:solidFill>
              <a:schemeClr val="accent1">
                <a:lumMod val="75000"/>
              </a:schemeClr>
            </a:solidFill>
            <a:ln>
              <a:noFill/>
            </a:ln>
            <a:effectLst/>
          </c:spPr>
          <c:invertIfNegative val="0"/>
          <c:dPt>
            <c:idx val="13"/>
            <c:invertIfNegative val="0"/>
            <c:bubble3D val="0"/>
            <c:spPr>
              <a:solidFill>
                <a:schemeClr val="accent1">
                  <a:lumMod val="75000"/>
                </a:schemeClr>
              </a:solidFill>
              <a:ln>
                <a:noFill/>
              </a:ln>
              <a:effectLst/>
            </c:spPr>
          </c:dPt>
          <c:dPt>
            <c:idx val="14"/>
            <c:invertIfNegative val="0"/>
            <c:bubble3D val="0"/>
            <c:spPr>
              <a:solidFill>
                <a:schemeClr val="accent1">
                  <a:lumMod val="75000"/>
                  <a:alpha val="50000"/>
                </a:schemeClr>
              </a:solidFill>
              <a:ln>
                <a:noFill/>
              </a:ln>
              <a:effectLst/>
            </c:spPr>
          </c:dPt>
          <c:dPt>
            <c:idx val="15"/>
            <c:invertIfNegative val="0"/>
            <c:bubble3D val="0"/>
            <c:spPr>
              <a:solidFill>
                <a:schemeClr val="accent1">
                  <a:lumMod val="75000"/>
                  <a:alpha val="50000"/>
                </a:schemeClr>
              </a:solidFill>
              <a:ln>
                <a:noFill/>
              </a:ln>
              <a:effectLst/>
            </c:spPr>
          </c:dPt>
          <c:cat>
            <c:numRef>
              <c:f>TSEadqmdo!$A$8:$A$23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TSEadqmdo!$H$8:$H$23</c:f>
              <c:numCache>
                <c:formatCode>#,##0</c:formatCode>
                <c:ptCount val="16"/>
                <c:pt idx="0">
                  <c:v>9955.1143421199995</c:v>
                </c:pt>
                <c:pt idx="1">
                  <c:v>9715.5517708899988</c:v>
                </c:pt>
                <c:pt idx="2">
                  <c:v>11617.647772500002</c:v>
                </c:pt>
                <c:pt idx="3">
                  <c:v>13325.6682327</c:v>
                </c:pt>
                <c:pt idx="4">
                  <c:v>15530.94277148</c:v>
                </c:pt>
                <c:pt idx="5">
                  <c:v>14834.93167147</c:v>
                </c:pt>
                <c:pt idx="6">
                  <c:v>16901.044552760002</c:v>
                </c:pt>
                <c:pt idx="7">
                  <c:v>19183.307090319999</c:v>
                </c:pt>
                <c:pt idx="8">
                  <c:v>19350.316853730001</c:v>
                </c:pt>
                <c:pt idx="9">
                  <c:v>19402.598023699997</c:v>
                </c:pt>
                <c:pt idx="10">
                  <c:v>18799.066632630002</c:v>
                </c:pt>
                <c:pt idx="11">
                  <c:v>19020.731634579999</c:v>
                </c:pt>
                <c:pt idx="12">
                  <c:v>18306.543915809998</c:v>
                </c:pt>
                <c:pt idx="13">
                  <c:v>18842.10037385</c:v>
                </c:pt>
                <c:pt idx="14">
                  <c:v>18842.10037385</c:v>
                </c:pt>
                <c:pt idx="15">
                  <c:v>19689.99489067325</c:v>
                </c:pt>
              </c:numCache>
            </c:numRef>
          </c:val>
        </c:ser>
        <c:dLbls>
          <c:showLegendKey val="0"/>
          <c:showVal val="0"/>
          <c:showCatName val="0"/>
          <c:showSerName val="0"/>
          <c:showPercent val="0"/>
          <c:showBubbleSize val="0"/>
        </c:dLbls>
        <c:gapWidth val="182"/>
        <c:overlap val="100"/>
        <c:axId val="284268464"/>
        <c:axId val="284267680"/>
      </c:barChart>
      <c:lineChart>
        <c:grouping val="standard"/>
        <c:varyColors val="0"/>
        <c:ser>
          <c:idx val="0"/>
          <c:order val="0"/>
          <c:tx>
            <c:strRef>
              <c:f>TSEadqmdo!$K$4</c:f>
              <c:strCache>
                <c:ptCount val="1"/>
                <c:pt idx="0">
                  <c:v>TSE adq</c:v>
                </c:pt>
              </c:strCache>
            </c:strRef>
          </c:tx>
          <c:spPr>
            <a:ln w="28575" cap="rnd">
              <a:solidFill>
                <a:srgbClr val="C00000"/>
              </a:solidFill>
              <a:round/>
            </a:ln>
            <a:effectLst/>
          </c:spPr>
          <c:marker>
            <c:symbol val="none"/>
          </c:marker>
          <c:dPt>
            <c:idx val="13"/>
            <c:marker>
              <c:symbol val="none"/>
            </c:marker>
            <c:bubble3D val="0"/>
            <c:spPr>
              <a:ln w="28575" cap="rnd">
                <a:solidFill>
                  <a:srgbClr val="C00000"/>
                </a:solidFill>
                <a:prstDash val="solid"/>
                <a:round/>
              </a:ln>
              <a:effectLst/>
            </c:spPr>
          </c:dPt>
          <c:dPt>
            <c:idx val="14"/>
            <c:marker>
              <c:symbol val="none"/>
            </c:marker>
            <c:bubble3D val="0"/>
            <c:spPr>
              <a:ln w="28575" cap="rnd">
                <a:solidFill>
                  <a:srgbClr val="C00000"/>
                </a:solidFill>
                <a:prstDash val="sysDash"/>
                <a:round/>
              </a:ln>
              <a:effectLst/>
            </c:spPr>
          </c:dPt>
          <c:dPt>
            <c:idx val="15"/>
            <c:marker>
              <c:symbol val="none"/>
            </c:marker>
            <c:bubble3D val="0"/>
            <c:spPr>
              <a:ln w="28575" cap="rnd">
                <a:solidFill>
                  <a:srgbClr val="C00000"/>
                </a:solidFill>
                <a:prstDash val="sysDash"/>
                <a:round/>
              </a:ln>
              <a:effectLst/>
            </c:spPr>
          </c:dPt>
          <c:cat>
            <c:numRef>
              <c:f>TSEadqmdo!$A$8:$A$23</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TSEadqmdo!$K$8:$K$23</c:f>
              <c:numCache>
                <c:formatCode>#,##0</c:formatCode>
                <c:ptCount val="16"/>
                <c:pt idx="0">
                  <c:v>17928</c:v>
                </c:pt>
                <c:pt idx="1">
                  <c:v>18657</c:v>
                </c:pt>
                <c:pt idx="2">
                  <c:v>21133</c:v>
                </c:pt>
                <c:pt idx="3">
                  <c:v>23377</c:v>
                </c:pt>
                <c:pt idx="4">
                  <c:v>26167</c:v>
                </c:pt>
                <c:pt idx="5">
                  <c:v>26026</c:v>
                </c:pt>
                <c:pt idx="6">
                  <c:v>28872</c:v>
                </c:pt>
                <c:pt idx="7">
                  <c:v>31689</c:v>
                </c:pt>
                <c:pt idx="8">
                  <c:v>31558</c:v>
                </c:pt>
                <c:pt idx="9">
                  <c:v>30538</c:v>
                </c:pt>
                <c:pt idx="10">
                  <c:v>28570</c:v>
                </c:pt>
                <c:pt idx="11">
                  <c:v>28204</c:v>
                </c:pt>
                <c:pt idx="12">
                  <c:v>27667</c:v>
                </c:pt>
                <c:pt idx="13">
                  <c:v>28376</c:v>
                </c:pt>
                <c:pt idx="14">
                  <c:v>28471.577343752149</c:v>
                </c:pt>
                <c:pt idx="15">
                  <c:v>29891.724714361168</c:v>
                </c:pt>
              </c:numCache>
            </c:numRef>
          </c:val>
          <c:smooth val="0"/>
        </c:ser>
        <c:dLbls>
          <c:showLegendKey val="0"/>
          <c:showVal val="0"/>
          <c:showCatName val="0"/>
          <c:showSerName val="0"/>
          <c:showPercent val="0"/>
          <c:showBubbleSize val="0"/>
        </c:dLbls>
        <c:marker val="1"/>
        <c:smooth val="0"/>
        <c:axId val="284268464"/>
        <c:axId val="284267680"/>
      </c:lineChart>
      <c:catAx>
        <c:axId val="28426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267680"/>
        <c:crosses val="autoZero"/>
        <c:auto val="1"/>
        <c:lblAlgn val="ctr"/>
        <c:lblOffset val="100"/>
        <c:noMultiLvlLbl val="0"/>
      </c:catAx>
      <c:valAx>
        <c:axId val="2842676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84268464"/>
        <c:crosses val="autoZero"/>
        <c:crossBetween val="between"/>
      </c:valAx>
      <c:spPr>
        <a:noFill/>
        <a:ln>
          <a:noFill/>
        </a:ln>
        <a:effectLst/>
      </c:spPr>
    </c:plotArea>
    <c:legend>
      <c:legendPos val="b"/>
      <c:layout>
        <c:manualLayout>
          <c:xMode val="edge"/>
          <c:yMode val="edge"/>
          <c:x val="8.3542188805346695E-2"/>
          <c:y val="0.70610426484793487"/>
          <c:w val="0.90048401844506265"/>
          <c:h val="0.279025846676228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390525</xdr:colOff>
      <xdr:row>28</xdr:row>
      <xdr:rowOff>38100</xdr:rowOff>
    </xdr:from>
    <xdr:to>
      <xdr:col>5</xdr:col>
      <xdr:colOff>638175</xdr:colOff>
      <xdr:row>42</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357187</xdr:colOff>
      <xdr:row>27</xdr:row>
      <xdr:rowOff>185737</xdr:rowOff>
    </xdr:from>
    <xdr:to>
      <xdr:col>10</xdr:col>
      <xdr:colOff>290512</xdr:colOff>
      <xdr:row>42</xdr:row>
      <xdr:rowOff>71437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171451</xdr:colOff>
      <xdr:row>9</xdr:row>
      <xdr:rowOff>47625</xdr:rowOff>
    </xdr:from>
    <xdr:to>
      <xdr:col>9</xdr:col>
      <xdr:colOff>201675</xdr:colOff>
      <xdr:row>15</xdr:row>
      <xdr:rowOff>88875</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114301</xdr:colOff>
      <xdr:row>17</xdr:row>
      <xdr:rowOff>57150</xdr:rowOff>
    </xdr:from>
    <xdr:to>
      <xdr:col>9</xdr:col>
      <xdr:colOff>201675</xdr:colOff>
      <xdr:row>26</xdr:row>
      <xdr:rowOff>98400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304795</xdr:colOff>
      <xdr:row>17</xdr:row>
      <xdr:rowOff>104775</xdr:rowOff>
    </xdr:from>
    <xdr:to>
      <xdr:col>14</xdr:col>
      <xdr:colOff>58795</xdr:colOff>
      <xdr:row>26</xdr:row>
      <xdr:rowOff>146025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361950</xdr:colOff>
      <xdr:row>9</xdr:row>
      <xdr:rowOff>28574</xdr:rowOff>
    </xdr:from>
    <xdr:to>
      <xdr:col>14</xdr:col>
      <xdr:colOff>115950</xdr:colOff>
      <xdr:row>15</xdr:row>
      <xdr:rowOff>69824</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xdr:colOff>
      <xdr:row>27</xdr:row>
      <xdr:rowOff>152400</xdr:rowOff>
    </xdr:from>
    <xdr:to>
      <xdr:col>9</xdr:col>
      <xdr:colOff>192150</xdr:colOff>
      <xdr:row>36</xdr:row>
      <xdr:rowOff>41250</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238125</xdr:colOff>
      <xdr:row>27</xdr:row>
      <xdr:rowOff>119063</xdr:rowOff>
    </xdr:from>
    <xdr:to>
      <xdr:col>13</xdr:col>
      <xdr:colOff>754125</xdr:colOff>
      <xdr:row>36</xdr:row>
      <xdr:rowOff>7913</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219074</xdr:colOff>
      <xdr:row>45</xdr:row>
      <xdr:rowOff>142874</xdr:rowOff>
    </xdr:from>
    <xdr:to>
      <xdr:col>9</xdr:col>
      <xdr:colOff>154049</xdr:colOff>
      <xdr:row>53</xdr:row>
      <xdr:rowOff>47625</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209551</xdr:colOff>
      <xdr:row>45</xdr:row>
      <xdr:rowOff>114299</xdr:rowOff>
    </xdr:from>
    <xdr:to>
      <xdr:col>13</xdr:col>
      <xdr:colOff>725551</xdr:colOff>
      <xdr:row>53</xdr:row>
      <xdr:rowOff>41249</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28575</xdr:colOff>
      <xdr:row>45</xdr:row>
      <xdr:rowOff>38100</xdr:rowOff>
    </xdr:from>
    <xdr:to>
      <xdr:col>18</xdr:col>
      <xdr:colOff>544575</xdr:colOff>
      <xdr:row>52</xdr:row>
      <xdr:rowOff>184125</xdr:rowOff>
    </xdr:to>
    <xdr:graphicFrame macro="">
      <xdr:nvGraphicFramePr>
        <xdr:cNvPr id="41" name="Gráfico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257176</xdr:colOff>
      <xdr:row>54</xdr:row>
      <xdr:rowOff>171450</xdr:rowOff>
    </xdr:from>
    <xdr:to>
      <xdr:col>14</xdr:col>
      <xdr:colOff>11176</xdr:colOff>
      <xdr:row>63</xdr:row>
      <xdr:rowOff>212700</xdr:rowOff>
    </xdr:to>
    <xdr:graphicFrame macro="">
      <xdr:nvGraphicFramePr>
        <xdr:cNvPr id="45" name="Gráfico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142875</xdr:colOff>
      <xdr:row>54</xdr:row>
      <xdr:rowOff>114299</xdr:rowOff>
    </xdr:from>
    <xdr:to>
      <xdr:col>9</xdr:col>
      <xdr:colOff>173099</xdr:colOff>
      <xdr:row>63</xdr:row>
      <xdr:rowOff>95250</xdr:rowOff>
    </xdr:to>
    <xdr:graphicFrame macro="">
      <xdr:nvGraphicFramePr>
        <xdr:cNvPr id="47" name="Gráfico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561976</xdr:colOff>
      <xdr:row>64</xdr:row>
      <xdr:rowOff>9524</xdr:rowOff>
    </xdr:from>
    <xdr:to>
      <xdr:col>15</xdr:col>
      <xdr:colOff>142876</xdr:colOff>
      <xdr:row>75</xdr:row>
      <xdr:rowOff>38099</xdr:rowOff>
    </xdr:to>
    <xdr:graphicFrame macro="">
      <xdr:nvGraphicFramePr>
        <xdr:cNvPr id="48"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171450</xdr:colOff>
      <xdr:row>7</xdr:row>
      <xdr:rowOff>104775</xdr:rowOff>
    </xdr:from>
    <xdr:to>
      <xdr:col>0</xdr:col>
      <xdr:colOff>704850</xdr:colOff>
      <xdr:row>17</xdr:row>
      <xdr:rowOff>28575</xdr:rowOff>
    </xdr:to>
    <xdr:sp macro="" textlink="">
      <xdr:nvSpPr>
        <xdr:cNvPr id="2" name="Flecha curvada hacia la derecha 1"/>
        <xdr:cNvSpPr/>
      </xdr:nvSpPr>
      <xdr:spPr>
        <a:xfrm>
          <a:off x="171450" y="533400"/>
          <a:ext cx="533400" cy="2990850"/>
        </a:xfrm>
        <a:prstGeom prst="curved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ES" sz="1100">
            <a:solidFill>
              <a:schemeClr val="tx1"/>
            </a:solidFill>
          </a:endParaRPr>
        </a:p>
      </xdr:txBody>
    </xdr:sp>
    <xdr:clientData/>
  </xdr:twoCellAnchor>
  <xdr:twoCellAnchor>
    <xdr:from>
      <xdr:col>0</xdr:col>
      <xdr:colOff>304800</xdr:colOff>
      <xdr:row>16</xdr:row>
      <xdr:rowOff>190499</xdr:rowOff>
    </xdr:from>
    <xdr:to>
      <xdr:col>0</xdr:col>
      <xdr:colOff>704850</xdr:colOff>
      <xdr:row>26</xdr:row>
      <xdr:rowOff>114299</xdr:rowOff>
    </xdr:to>
    <xdr:sp macro="" textlink="">
      <xdr:nvSpPr>
        <xdr:cNvPr id="23" name="Flecha curvada hacia la derecha 22"/>
        <xdr:cNvSpPr/>
      </xdr:nvSpPr>
      <xdr:spPr>
        <a:xfrm>
          <a:off x="304800" y="4686299"/>
          <a:ext cx="400050" cy="2333625"/>
        </a:xfrm>
        <a:prstGeom prst="curved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ES" sz="1100">
            <a:solidFill>
              <a:schemeClr val="tx1"/>
            </a:solidFill>
          </a:endParaRPr>
        </a:p>
      </xdr:txBody>
    </xdr:sp>
    <xdr:clientData/>
  </xdr:twoCellAnchor>
  <xdr:twoCellAnchor>
    <xdr:from>
      <xdr:col>0</xdr:col>
      <xdr:colOff>257175</xdr:colOff>
      <xdr:row>26</xdr:row>
      <xdr:rowOff>85725</xdr:rowOff>
    </xdr:from>
    <xdr:to>
      <xdr:col>0</xdr:col>
      <xdr:colOff>657225</xdr:colOff>
      <xdr:row>35</xdr:row>
      <xdr:rowOff>171450</xdr:rowOff>
    </xdr:to>
    <xdr:sp macro="" textlink="">
      <xdr:nvSpPr>
        <xdr:cNvPr id="24" name="Flecha curvada hacia la derecha 23"/>
        <xdr:cNvSpPr/>
      </xdr:nvSpPr>
      <xdr:spPr>
        <a:xfrm>
          <a:off x="257175" y="7343775"/>
          <a:ext cx="400050" cy="2428875"/>
        </a:xfrm>
        <a:prstGeom prst="curved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ES" sz="1100">
            <a:solidFill>
              <a:schemeClr val="tx1"/>
            </a:solidFill>
          </a:endParaRPr>
        </a:p>
      </xdr:txBody>
    </xdr:sp>
    <xdr:clientData/>
  </xdr:twoCellAnchor>
  <xdr:twoCellAnchor>
    <xdr:from>
      <xdr:col>0</xdr:col>
      <xdr:colOff>285750</xdr:colOff>
      <xdr:row>35</xdr:row>
      <xdr:rowOff>161926</xdr:rowOff>
    </xdr:from>
    <xdr:to>
      <xdr:col>0</xdr:col>
      <xdr:colOff>685800</xdr:colOff>
      <xdr:row>44</xdr:row>
      <xdr:rowOff>209550</xdr:rowOff>
    </xdr:to>
    <xdr:sp macro="" textlink="">
      <xdr:nvSpPr>
        <xdr:cNvPr id="25" name="Flecha curvada hacia la derecha 24"/>
        <xdr:cNvSpPr/>
      </xdr:nvSpPr>
      <xdr:spPr>
        <a:xfrm>
          <a:off x="285750" y="9763126"/>
          <a:ext cx="400050" cy="2238374"/>
        </a:xfrm>
        <a:prstGeom prst="curved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ES" sz="1100">
            <a:solidFill>
              <a:schemeClr val="tx1"/>
            </a:solidFill>
          </a:endParaRPr>
        </a:p>
      </xdr:txBody>
    </xdr:sp>
    <xdr:clientData/>
  </xdr:twoCellAnchor>
  <xdr:twoCellAnchor>
    <xdr:from>
      <xdr:col>0</xdr:col>
      <xdr:colOff>295275</xdr:colOff>
      <xdr:row>44</xdr:row>
      <xdr:rowOff>114300</xdr:rowOff>
    </xdr:from>
    <xdr:to>
      <xdr:col>0</xdr:col>
      <xdr:colOff>695325</xdr:colOff>
      <xdr:row>54</xdr:row>
      <xdr:rowOff>142875</xdr:rowOff>
    </xdr:to>
    <xdr:sp macro="" textlink="">
      <xdr:nvSpPr>
        <xdr:cNvPr id="26" name="Flecha curvada hacia la derecha 25"/>
        <xdr:cNvSpPr/>
      </xdr:nvSpPr>
      <xdr:spPr>
        <a:xfrm>
          <a:off x="295275" y="11906250"/>
          <a:ext cx="400050" cy="2771775"/>
        </a:xfrm>
        <a:prstGeom prst="curved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ES" sz="1100">
            <a:solidFill>
              <a:schemeClr val="tx1"/>
            </a:solidFill>
          </a:endParaRPr>
        </a:p>
      </xdr:txBody>
    </xdr:sp>
    <xdr:clientData/>
  </xdr:twoCellAnchor>
  <xdr:twoCellAnchor>
    <xdr:from>
      <xdr:col>0</xdr:col>
      <xdr:colOff>247650</xdr:colOff>
      <xdr:row>54</xdr:row>
      <xdr:rowOff>152400</xdr:rowOff>
    </xdr:from>
    <xdr:to>
      <xdr:col>0</xdr:col>
      <xdr:colOff>647700</xdr:colOff>
      <xdr:row>64</xdr:row>
      <xdr:rowOff>200025</xdr:rowOff>
    </xdr:to>
    <xdr:sp macro="" textlink="">
      <xdr:nvSpPr>
        <xdr:cNvPr id="27" name="Flecha curvada hacia la derecha 26"/>
        <xdr:cNvSpPr/>
      </xdr:nvSpPr>
      <xdr:spPr>
        <a:xfrm>
          <a:off x="247650" y="13115925"/>
          <a:ext cx="400050" cy="2457450"/>
        </a:xfrm>
        <a:prstGeom prst="curved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ES" sz="1100">
            <a:solidFill>
              <a:schemeClr val="tx1"/>
            </a:solidFill>
          </a:endParaRPr>
        </a:p>
      </xdr:txBody>
    </xdr:sp>
    <xdr:clientData/>
  </xdr:twoCellAnchor>
  <xdr:twoCellAnchor>
    <xdr:from>
      <xdr:col>5</xdr:col>
      <xdr:colOff>152400</xdr:colOff>
      <xdr:row>36</xdr:row>
      <xdr:rowOff>57150</xdr:rowOff>
    </xdr:from>
    <xdr:to>
      <xdr:col>9</xdr:col>
      <xdr:colOff>257176</xdr:colOff>
      <xdr:row>44</xdr:row>
      <xdr:rowOff>161924</xdr:rowOff>
    </xdr:to>
    <xdr:graphicFrame macro="">
      <xdr:nvGraphicFramePr>
        <xdr:cNvPr id="28" name="Gráfico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571500</xdr:colOff>
      <xdr:row>6</xdr:row>
      <xdr:rowOff>257175</xdr:rowOff>
    </xdr:from>
    <xdr:to>
      <xdr:col>4</xdr:col>
      <xdr:colOff>47625</xdr:colOff>
      <xdr:row>7</xdr:row>
      <xdr:rowOff>142875</xdr:rowOff>
    </xdr:to>
    <xdr:cxnSp macro="">
      <xdr:nvCxnSpPr>
        <xdr:cNvPr id="5" name="Conector recto de flecha 4"/>
        <xdr:cNvCxnSpPr/>
      </xdr:nvCxnSpPr>
      <xdr:spPr>
        <a:xfrm flipH="1">
          <a:off x="4105275" y="1724025"/>
          <a:ext cx="704850" cy="200025"/>
        </a:xfrm>
        <a:prstGeom prst="straightConnector1">
          <a:avLst/>
        </a:prstGeom>
        <a:ln>
          <a:solidFill>
            <a:srgbClr val="C0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xdr:row>
      <xdr:rowOff>0</xdr:rowOff>
    </xdr:from>
    <xdr:to>
      <xdr:col>5</xdr:col>
      <xdr:colOff>485775</xdr:colOff>
      <xdr:row>6</xdr:row>
      <xdr:rowOff>285750</xdr:rowOff>
    </xdr:to>
    <xdr:sp macro="" textlink="">
      <xdr:nvSpPr>
        <xdr:cNvPr id="14" name="Rectángulo 13"/>
        <xdr:cNvSpPr/>
      </xdr:nvSpPr>
      <xdr:spPr>
        <a:xfrm>
          <a:off x="4800600" y="1466850"/>
          <a:ext cx="1543050" cy="285750"/>
        </a:xfrm>
        <a:prstGeom prst="rect">
          <a:avLst/>
        </a:prstGeom>
        <a:no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solidFill>
                <a:srgbClr val="C00000"/>
              </a:solidFill>
            </a:rPr>
            <a:t>Pincha para ir a la serie</a:t>
          </a:r>
          <a:r>
            <a:rPr lang="es-ES" sz="1100" baseline="0">
              <a:solidFill>
                <a:srgbClr val="C00000"/>
              </a:solidFill>
            </a:rPr>
            <a:t> </a:t>
          </a:r>
          <a:endParaRPr lang="es-ES" sz="1100">
            <a:solidFill>
              <a:srgbClr val="C00000"/>
            </a:solidFill>
          </a:endParaRPr>
        </a:p>
      </xdr:txBody>
    </xdr:sp>
    <xdr:clientData/>
  </xdr:twoCellAnchor>
  <xdr:twoCellAnchor>
    <xdr:from>
      <xdr:col>3</xdr:col>
      <xdr:colOff>552450</xdr:colOff>
      <xdr:row>15</xdr:row>
      <xdr:rowOff>104775</xdr:rowOff>
    </xdr:from>
    <xdr:to>
      <xdr:col>4</xdr:col>
      <xdr:colOff>866775</xdr:colOff>
      <xdr:row>16</xdr:row>
      <xdr:rowOff>171450</xdr:rowOff>
    </xdr:to>
    <xdr:sp macro="" textlink="">
      <xdr:nvSpPr>
        <xdr:cNvPr id="29" name="Rectángulo 28"/>
        <xdr:cNvSpPr/>
      </xdr:nvSpPr>
      <xdr:spPr>
        <a:xfrm>
          <a:off x="4086225" y="4514850"/>
          <a:ext cx="1543050" cy="285750"/>
        </a:xfrm>
        <a:prstGeom prst="rect">
          <a:avLst/>
        </a:prstGeom>
        <a:no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solidFill>
                <a:srgbClr val="C00000"/>
              </a:solidFill>
            </a:rPr>
            <a:t>Pincha para ir a la serie</a:t>
          </a:r>
        </a:p>
      </xdr:txBody>
    </xdr:sp>
    <xdr:clientData/>
  </xdr:twoCellAnchor>
  <xdr:twoCellAnchor>
    <xdr:from>
      <xdr:col>3</xdr:col>
      <xdr:colOff>190500</xdr:colOff>
      <xdr:row>16</xdr:row>
      <xdr:rowOff>47625</xdr:rowOff>
    </xdr:from>
    <xdr:to>
      <xdr:col>3</xdr:col>
      <xdr:colOff>514350</xdr:colOff>
      <xdr:row>16</xdr:row>
      <xdr:rowOff>171450</xdr:rowOff>
    </xdr:to>
    <xdr:cxnSp macro="">
      <xdr:nvCxnSpPr>
        <xdr:cNvPr id="30" name="Conector recto de flecha 29"/>
        <xdr:cNvCxnSpPr/>
      </xdr:nvCxnSpPr>
      <xdr:spPr>
        <a:xfrm flipH="1">
          <a:off x="3724275" y="4676775"/>
          <a:ext cx="323850" cy="123825"/>
        </a:xfrm>
        <a:prstGeom prst="straightConnector1">
          <a:avLst/>
        </a:prstGeom>
        <a:ln>
          <a:solidFill>
            <a:srgbClr val="C0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138112</xdr:colOff>
      <xdr:row>1</xdr:row>
      <xdr:rowOff>26194</xdr:rowOff>
    </xdr:from>
    <xdr:to>
      <xdr:col>8</xdr:col>
      <xdr:colOff>166687</xdr:colOff>
      <xdr:row>21</xdr:row>
      <xdr:rowOff>166687</xdr:rowOff>
    </xdr:to>
    <xdr:cxnSp macro="">
      <xdr:nvCxnSpPr>
        <xdr:cNvPr id="3" name="Conector recto de flecha 2"/>
        <xdr:cNvCxnSpPr/>
      </xdr:nvCxnSpPr>
      <xdr:spPr>
        <a:xfrm>
          <a:off x="3960018" y="466725"/>
          <a:ext cx="481013" cy="1735931"/>
        </a:xfrm>
        <a:prstGeom prst="straightConnector1">
          <a:avLst/>
        </a:prstGeom>
        <a:ln>
          <a:solidFill>
            <a:srgbClr val="CC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438150</xdr:colOff>
      <xdr:row>50</xdr:row>
      <xdr:rowOff>83343</xdr:rowOff>
    </xdr:from>
    <xdr:to>
      <xdr:col>20</xdr:col>
      <xdr:colOff>354806</xdr:colOff>
      <xdr:row>65</xdr:row>
      <xdr:rowOff>123825</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51</xdr:row>
      <xdr:rowOff>0</xdr:rowOff>
    </xdr:from>
    <xdr:to>
      <xdr:col>9</xdr:col>
      <xdr:colOff>214313</xdr:colOff>
      <xdr:row>65</xdr:row>
      <xdr:rowOff>76200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AIREF">
  <a:themeElements>
    <a:clrScheme name="AIREFv02-07">
      <a:dk1>
        <a:sysClr val="windowText" lastClr="000000"/>
      </a:dk1>
      <a:lt1>
        <a:sysClr val="window" lastClr="FFFFFF"/>
      </a:lt1>
      <a:dk2>
        <a:srgbClr val="97999B"/>
      </a:dk2>
      <a:lt2>
        <a:srgbClr val="FFFFFF"/>
      </a:lt2>
      <a:accent1>
        <a:srgbClr val="8C2633"/>
      </a:accent1>
      <a:accent2>
        <a:srgbClr val="CFD0D0"/>
      </a:accent2>
      <a:accent3>
        <a:srgbClr val="548CC6"/>
      </a:accent3>
      <a:accent4>
        <a:srgbClr val="FF7311"/>
      </a:accent4>
      <a:accent5>
        <a:srgbClr val="606263"/>
      </a:accent5>
      <a:accent6>
        <a:srgbClr val="F3D1D5"/>
      </a:accent6>
      <a:hlink>
        <a:srgbClr val="465E9C"/>
      </a:hlink>
      <a:folHlink>
        <a:srgbClr val="4B4C4E"/>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G23"/>
  <sheetViews>
    <sheetView showGridLines="0" tabSelected="1" workbookViewId="0">
      <selection activeCell="B4" sqref="B4"/>
    </sheetView>
  </sheetViews>
  <sheetFormatPr baseColWidth="10" defaultRowHeight="17.25" x14ac:dyDescent="0.35"/>
  <cols>
    <col min="1" max="1" width="4.85546875" style="80" customWidth="1"/>
    <col min="2" max="2" width="26.85546875" style="80" customWidth="1"/>
    <col min="3" max="16384" width="11.42578125" style="80"/>
  </cols>
  <sheetData>
    <row r="2" spans="1:7" ht="21.75" x14ac:dyDescent="0.45">
      <c r="B2" s="82" t="s">
        <v>294</v>
      </c>
    </row>
    <row r="3" spans="1:7" ht="19.5" x14ac:dyDescent="0.4">
      <c r="A3" s="81"/>
      <c r="B3" s="83"/>
      <c r="C3" s="81"/>
      <c r="D3" s="81"/>
      <c r="E3" s="81"/>
      <c r="F3" s="81"/>
      <c r="G3" s="81"/>
    </row>
    <row r="4" spans="1:7" ht="21.75" x14ac:dyDescent="0.45">
      <c r="A4" s="299"/>
      <c r="B4" s="299" t="s">
        <v>299</v>
      </c>
      <c r="C4" s="299"/>
      <c r="D4" s="81"/>
      <c r="E4" s="81"/>
      <c r="F4" s="81"/>
      <c r="G4" s="81"/>
    </row>
    <row r="5" spans="1:7" ht="6.75" customHeight="1" x14ac:dyDescent="0.45">
      <c r="A5" s="299"/>
      <c r="B5" s="299"/>
      <c r="C5" s="299"/>
      <c r="D5" s="81"/>
      <c r="E5" s="81"/>
      <c r="F5" s="81"/>
      <c r="G5" s="81"/>
    </row>
    <row r="6" spans="1:7" ht="21.75" x14ac:dyDescent="0.45">
      <c r="A6" s="299"/>
      <c r="B6" s="299" t="s">
        <v>290</v>
      </c>
      <c r="C6" s="299"/>
      <c r="D6" s="81"/>
      <c r="E6" s="81"/>
      <c r="F6" s="81"/>
      <c r="G6" s="81"/>
    </row>
    <row r="7" spans="1:7" ht="15" customHeight="1" x14ac:dyDescent="0.45">
      <c r="A7" s="299"/>
      <c r="B7" s="298" t="s">
        <v>291</v>
      </c>
      <c r="C7" s="299"/>
      <c r="D7" s="81"/>
      <c r="E7" s="81"/>
      <c r="F7" s="81"/>
      <c r="G7" s="81"/>
    </row>
    <row r="8" spans="1:7" ht="27.75" customHeight="1" x14ac:dyDescent="0.45">
      <c r="A8" s="299"/>
      <c r="B8" s="299"/>
      <c r="C8" s="299"/>
      <c r="D8" s="81"/>
      <c r="E8" s="81"/>
      <c r="F8" s="81"/>
      <c r="G8" s="81"/>
    </row>
    <row r="9" spans="1:7" ht="21.75" x14ac:dyDescent="0.45">
      <c r="A9" s="299"/>
      <c r="B9" s="299" t="s">
        <v>292</v>
      </c>
      <c r="C9" s="299"/>
      <c r="D9" s="81"/>
      <c r="E9" s="81"/>
      <c r="F9" s="81"/>
      <c r="G9" s="81"/>
    </row>
    <row r="10" spans="1:7" ht="3" customHeight="1" x14ac:dyDescent="0.45">
      <c r="A10" s="299"/>
      <c r="B10" s="299"/>
      <c r="C10" s="299"/>
      <c r="D10" s="81"/>
      <c r="E10" s="81"/>
      <c r="F10" s="81"/>
      <c r="G10" s="81"/>
    </row>
    <row r="11" spans="1:7" ht="21.75" x14ac:dyDescent="0.45">
      <c r="A11" s="299"/>
      <c r="B11" s="301" t="s">
        <v>9</v>
      </c>
      <c r="C11" s="299"/>
      <c r="D11" s="81"/>
      <c r="E11" s="81"/>
      <c r="F11" s="81"/>
      <c r="G11" s="81"/>
    </row>
    <row r="12" spans="1:7" ht="21.75" x14ac:dyDescent="0.45">
      <c r="A12" s="299"/>
      <c r="B12" s="301" t="s">
        <v>10</v>
      </c>
      <c r="C12" s="299"/>
      <c r="D12" s="81"/>
      <c r="E12" s="81"/>
      <c r="F12" s="81"/>
      <c r="G12" s="81"/>
    </row>
    <row r="13" spans="1:7" ht="21.75" x14ac:dyDescent="0.45">
      <c r="A13" s="299"/>
      <c r="B13" s="301" t="s">
        <v>45</v>
      </c>
      <c r="C13" s="299"/>
      <c r="D13" s="81"/>
      <c r="E13" s="81"/>
      <c r="F13" s="81"/>
      <c r="G13" s="81"/>
    </row>
    <row r="14" spans="1:7" ht="21.75" x14ac:dyDescent="0.45">
      <c r="A14" s="299"/>
      <c r="B14" s="301" t="s">
        <v>33</v>
      </c>
      <c r="C14" s="299"/>
      <c r="D14" s="81"/>
      <c r="E14" s="81"/>
      <c r="F14" s="81"/>
      <c r="G14" s="81"/>
    </row>
    <row r="15" spans="1:7" ht="21.75" x14ac:dyDescent="0.45">
      <c r="A15" s="299"/>
      <c r="B15" s="301" t="s">
        <v>144</v>
      </c>
      <c r="C15" s="299"/>
      <c r="D15" s="81"/>
      <c r="E15" s="81"/>
      <c r="F15" s="81"/>
      <c r="G15" s="81"/>
    </row>
    <row r="16" spans="1:7" ht="21.75" x14ac:dyDescent="0.45">
      <c r="A16" s="299"/>
      <c r="B16" s="301" t="s">
        <v>145</v>
      </c>
      <c r="C16" s="299"/>
      <c r="D16" s="81"/>
      <c r="E16" s="81"/>
      <c r="F16" s="81"/>
      <c r="G16" s="81"/>
    </row>
    <row r="17" spans="1:7" ht="21.75" x14ac:dyDescent="0.45">
      <c r="A17" s="299"/>
      <c r="B17" s="302"/>
      <c r="C17" s="299"/>
      <c r="D17" s="81"/>
      <c r="E17" s="81"/>
      <c r="F17" s="81"/>
      <c r="G17" s="81"/>
    </row>
    <row r="18" spans="1:7" ht="21.75" x14ac:dyDescent="0.45">
      <c r="A18" s="299"/>
      <c r="B18" s="300" t="s">
        <v>293</v>
      </c>
      <c r="C18" s="299"/>
      <c r="D18" s="81"/>
      <c r="E18" s="81"/>
      <c r="F18" s="81"/>
      <c r="G18" s="81"/>
    </row>
    <row r="19" spans="1:7" ht="18.75" customHeight="1" x14ac:dyDescent="0.45">
      <c r="A19" s="299"/>
      <c r="B19" s="298" t="s">
        <v>264</v>
      </c>
      <c r="C19" s="299"/>
      <c r="D19" s="81"/>
      <c r="E19" s="81"/>
      <c r="F19" s="81"/>
      <c r="G19" s="81"/>
    </row>
    <row r="20" spans="1:7" ht="21.75" x14ac:dyDescent="0.45">
      <c r="A20" s="299"/>
      <c r="B20" s="299"/>
      <c r="C20" s="299"/>
      <c r="D20" s="81"/>
      <c r="E20" s="81"/>
      <c r="F20" s="81"/>
      <c r="G20" s="81"/>
    </row>
    <row r="21" spans="1:7" ht="21.75" x14ac:dyDescent="0.45">
      <c r="A21" s="299"/>
      <c r="B21" s="299"/>
      <c r="C21" s="299"/>
      <c r="D21" s="81"/>
      <c r="E21" s="81"/>
      <c r="F21" s="81"/>
      <c r="G21" s="81"/>
    </row>
    <row r="22" spans="1:7" ht="21.75" x14ac:dyDescent="0.45">
      <c r="A22" s="299"/>
      <c r="B22" s="299"/>
      <c r="C22" s="299"/>
      <c r="D22" s="81"/>
      <c r="E22" s="81"/>
      <c r="F22" s="81"/>
      <c r="G22" s="81"/>
    </row>
    <row r="23" spans="1:7" x14ac:dyDescent="0.35">
      <c r="A23" s="81"/>
      <c r="B23" s="81"/>
      <c r="C23" s="81"/>
      <c r="D23" s="81"/>
      <c r="E23" s="81"/>
      <c r="F23" s="81"/>
      <c r="G23" s="81"/>
    </row>
  </sheetData>
  <sheetProtection sheet="1" objects="1" scenarios="1"/>
  <hyperlinks>
    <hyperlink ref="B6" location="supuestos__DBP!A1" display="2. Supuestos de evolución consistentes con el Plan Presupuestario 2017"/>
    <hyperlink ref="B18" location="Escenario_incl_shock!A1" display="3. Posibilidad de aplicar shocks sobre los supuestos del plan presupuestario 2017"/>
    <hyperlink ref="B11" location="RA!A1" display="Remuneración de asalariados"/>
    <hyperlink ref="B12" location="CI!A1" display="Consumos intermedios"/>
    <hyperlink ref="B13" location="'T pagados'!A1" display="Otros impuestos sobre la producción pagados por las AAPP"/>
    <hyperlink ref="B14" location="CCF!A1" display="Consumo de capital fijo"/>
    <hyperlink ref="B15" location="TSEadqmdo!A1" display="Transferencias Sociales en especie adquiridas en el mercado"/>
    <hyperlink ref="B16" location="Ventas!A1" display="Ventas "/>
    <hyperlink ref="B4" location="Léeme!A1" display="0. Lée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9"/>
  <sheetViews>
    <sheetView showGridLines="0" workbookViewId="0">
      <selection activeCell="F15" sqref="F15"/>
    </sheetView>
  </sheetViews>
  <sheetFormatPr baseColWidth="10" defaultRowHeight="15" x14ac:dyDescent="0.25"/>
  <cols>
    <col min="1" max="4" width="12.42578125" style="56" customWidth="1"/>
    <col min="5" max="5" width="13.140625" customWidth="1"/>
    <col min="6" max="6" width="11.42578125" style="7"/>
    <col min="7" max="7" width="1.7109375" style="10" customWidth="1"/>
    <col min="8" max="8" width="12.140625" customWidth="1"/>
    <col min="9" max="9" width="13.42578125" customWidth="1"/>
  </cols>
  <sheetData>
    <row r="2" spans="1:9" x14ac:dyDescent="0.25">
      <c r="A2" s="297"/>
      <c r="B2" s="297"/>
      <c r="C2" s="297"/>
      <c r="D2" s="297"/>
    </row>
    <row r="3" spans="1:9" x14ac:dyDescent="0.25">
      <c r="A3" s="4"/>
      <c r="B3" s="4"/>
      <c r="C3" s="4"/>
      <c r="D3" s="4"/>
      <c r="E3" s="106" t="s">
        <v>133</v>
      </c>
      <c r="F3" s="106"/>
    </row>
    <row r="4" spans="1:9" ht="105.75" thickBot="1" x14ac:dyDescent="0.3">
      <c r="A4" s="404" t="s">
        <v>246</v>
      </c>
      <c r="B4" s="406" t="s">
        <v>279</v>
      </c>
      <c r="C4" s="406" t="s">
        <v>280</v>
      </c>
      <c r="D4" s="122" t="s">
        <v>282</v>
      </c>
      <c r="E4" s="122" t="s">
        <v>281</v>
      </c>
      <c r="F4" s="59" t="s">
        <v>198</v>
      </c>
      <c r="G4" s="55"/>
      <c r="H4" s="59" t="s">
        <v>44</v>
      </c>
      <c r="I4" s="98" t="s">
        <v>190</v>
      </c>
    </row>
    <row r="5" spans="1:9" ht="32.25" customHeight="1" thickTop="1" x14ac:dyDescent="0.25">
      <c r="A5" s="56" t="s">
        <v>16</v>
      </c>
      <c r="E5" s="116"/>
      <c r="F5" s="54"/>
      <c r="G5" s="55"/>
      <c r="H5" s="237">
        <v>28262</v>
      </c>
      <c r="I5" s="54"/>
    </row>
    <row r="6" spans="1:9" x14ac:dyDescent="0.25">
      <c r="A6" s="56" t="s">
        <v>17</v>
      </c>
      <c r="B6" s="407">
        <v>78.132999999999996</v>
      </c>
      <c r="C6" s="407">
        <v>81.062505804773835</v>
      </c>
      <c r="D6" s="407">
        <f>+AVERAGE(B6:C6)</f>
        <v>79.597752902386915</v>
      </c>
      <c r="E6" s="116"/>
      <c r="F6" s="17">
        <f t="shared" ref="F6:F19" si="0">+(((1+I6/100)/(1+E6/100))-1)*100</f>
        <v>10.031137216049824</v>
      </c>
      <c r="G6" s="11"/>
      <c r="H6" s="237">
        <v>31097</v>
      </c>
      <c r="I6" s="16">
        <f t="shared" ref="I6:I21" si="1">+(H6/H5-1)*100</f>
        <v>10.031137216049824</v>
      </c>
    </row>
    <row r="7" spans="1:9" x14ac:dyDescent="0.25">
      <c r="A7" s="56" t="s">
        <v>18</v>
      </c>
      <c r="B7" s="407">
        <v>79.242000000000004</v>
      </c>
      <c r="C7" s="407">
        <v>83.525793835072164</v>
      </c>
      <c r="D7" s="407">
        <f t="shared" ref="D7:D19" si="2">+AVERAGE(B7:C7)</f>
        <v>81.383896917536077</v>
      </c>
      <c r="E7" s="116">
        <f>+(D7/D6-1)*100</f>
        <v>2.2439628632978659</v>
      </c>
      <c r="F7" s="17">
        <f t="shared" si="0"/>
        <v>8.1969204013458743</v>
      </c>
      <c r="G7" s="11"/>
      <c r="H7" s="237">
        <v>34401</v>
      </c>
      <c r="I7" s="16">
        <f t="shared" si="1"/>
        <v>10.624819114384021</v>
      </c>
    </row>
    <row r="8" spans="1:9" x14ac:dyDescent="0.25">
      <c r="A8" s="56" t="s">
        <v>19</v>
      </c>
      <c r="B8" s="407">
        <v>81.953000000000003</v>
      </c>
      <c r="C8" s="407">
        <v>86.064414930394292</v>
      </c>
      <c r="D8" s="407">
        <f t="shared" si="2"/>
        <v>84.008707465197148</v>
      </c>
      <c r="E8" s="116">
        <f t="shared" ref="E8:E19" si="3">+(D8/D7-1)*100</f>
        <v>3.2252210167826201</v>
      </c>
      <c r="F8" s="17">
        <f t="shared" si="0"/>
        <v>8.9480322072121421</v>
      </c>
      <c r="G8" s="11"/>
      <c r="H8" s="237">
        <v>38688</v>
      </c>
      <c r="I8" s="16">
        <f t="shared" si="1"/>
        <v>12.461847039330243</v>
      </c>
    </row>
    <row r="9" spans="1:9" s="33" customFormat="1" x14ac:dyDescent="0.25">
      <c r="A9" s="56" t="s">
        <v>20</v>
      </c>
      <c r="B9" s="407">
        <v>85.822999999999993</v>
      </c>
      <c r="C9" s="407">
        <v>88.963189994117812</v>
      </c>
      <c r="D9" s="407">
        <f t="shared" si="2"/>
        <v>87.39309499705891</v>
      </c>
      <c r="E9" s="116">
        <f t="shared" si="3"/>
        <v>4.0286151685690941</v>
      </c>
      <c r="F9" s="17">
        <f t="shared" si="0"/>
        <v>7.3929476175101705</v>
      </c>
      <c r="G9" s="11"/>
      <c r="H9" s="244">
        <v>43222</v>
      </c>
      <c r="I9" s="16">
        <f t="shared" si="1"/>
        <v>11.719396195202636</v>
      </c>
    </row>
    <row r="10" spans="1:9" x14ac:dyDescent="0.25">
      <c r="A10" s="56" t="s">
        <v>21</v>
      </c>
      <c r="B10" s="407">
        <v>90.450999999999993</v>
      </c>
      <c r="C10" s="407">
        <v>92.09106013229723</v>
      </c>
      <c r="D10" s="407">
        <f t="shared" si="2"/>
        <v>91.271030066148612</v>
      </c>
      <c r="E10" s="116">
        <f t="shared" si="3"/>
        <v>4.4373472174434436</v>
      </c>
      <c r="F10" s="17">
        <f t="shared" si="0"/>
        <v>4.4663132383388371</v>
      </c>
      <c r="G10" s="11"/>
      <c r="H10" s="237">
        <v>47156</v>
      </c>
      <c r="I10" s="16">
        <f t="shared" si="1"/>
        <v>9.1018462819860257</v>
      </c>
    </row>
    <row r="11" spans="1:9" x14ac:dyDescent="0.25">
      <c r="A11" s="56" t="s">
        <v>22</v>
      </c>
      <c r="B11" s="407">
        <v>93.706000000000003</v>
      </c>
      <c r="C11" s="407">
        <v>94.657544142080198</v>
      </c>
      <c r="D11" s="407">
        <f t="shared" si="2"/>
        <v>94.181772071040101</v>
      </c>
      <c r="E11" s="116">
        <f t="shared" si="3"/>
        <v>3.1891192668494384</v>
      </c>
      <c r="F11" s="17">
        <f t="shared" si="0"/>
        <v>11.438871371220305</v>
      </c>
      <c r="G11" s="11"/>
      <c r="H11" s="244">
        <v>54226</v>
      </c>
      <c r="I11" s="16">
        <f t="shared" si="1"/>
        <v>14.992789888879464</v>
      </c>
    </row>
    <row r="12" spans="1:9" x14ac:dyDescent="0.25">
      <c r="A12" s="56" t="s">
        <v>23</v>
      </c>
      <c r="B12" s="407">
        <v>99.843000000000004</v>
      </c>
      <c r="C12" s="407">
        <v>98.515009855216022</v>
      </c>
      <c r="D12" s="407">
        <f t="shared" si="2"/>
        <v>99.17900492760802</v>
      </c>
      <c r="E12" s="116">
        <f t="shared" si="3"/>
        <v>5.305944819979147</v>
      </c>
      <c r="F12" s="17">
        <f t="shared" si="0"/>
        <v>3.7052184487447404</v>
      </c>
      <c r="G12" s="11"/>
      <c r="H12" s="244">
        <v>59219</v>
      </c>
      <c r="I12" s="16">
        <f t="shared" si="1"/>
        <v>9.2077601150739596</v>
      </c>
    </row>
    <row r="13" spans="1:9" x14ac:dyDescent="0.25">
      <c r="A13" s="56" t="s">
        <v>24</v>
      </c>
      <c r="B13" s="407">
        <v>96.444999999999993</v>
      </c>
      <c r="C13" s="407">
        <v>98.232252871428116</v>
      </c>
      <c r="D13" s="407">
        <f t="shared" si="2"/>
        <v>97.338626435714048</v>
      </c>
      <c r="E13" s="116">
        <f t="shared" si="3"/>
        <v>-1.855612983047461</v>
      </c>
      <c r="F13" s="17">
        <f t="shared" si="0"/>
        <v>5.0100984385324621</v>
      </c>
      <c r="G13" s="11"/>
      <c r="H13" s="244">
        <v>61032</v>
      </c>
      <c r="I13" s="16">
        <f t="shared" si="1"/>
        <v>3.0615174183961313</v>
      </c>
    </row>
    <row r="14" spans="1:9" x14ac:dyDescent="0.25">
      <c r="A14" s="56" t="s">
        <v>25</v>
      </c>
      <c r="B14" s="407">
        <v>100</v>
      </c>
      <c r="C14" s="407">
        <v>100</v>
      </c>
      <c r="D14" s="407">
        <f t="shared" si="2"/>
        <v>100</v>
      </c>
      <c r="E14" s="116">
        <f t="shared" si="3"/>
        <v>2.73413922277157</v>
      </c>
      <c r="F14" s="17">
        <f t="shared" si="0"/>
        <v>-2.6326657507480977</v>
      </c>
      <c r="G14" s="11"/>
      <c r="H14" s="244">
        <v>61050</v>
      </c>
      <c r="I14" s="16">
        <f t="shared" si="1"/>
        <v>2.9492725127799879E-2</v>
      </c>
    </row>
    <row r="15" spans="1:9" x14ac:dyDescent="0.25">
      <c r="A15" s="56" t="s">
        <v>26</v>
      </c>
      <c r="B15" s="407">
        <v>106.941</v>
      </c>
      <c r="C15" s="407">
        <v>103.19597948463928</v>
      </c>
      <c r="D15" s="407">
        <f t="shared" si="2"/>
        <v>105.06848974231964</v>
      </c>
      <c r="E15" s="116">
        <f t="shared" si="3"/>
        <v>5.0684897423196373</v>
      </c>
      <c r="F15" s="17">
        <f t="shared" si="0"/>
        <v>-4.4467121944757659</v>
      </c>
      <c r="G15" s="11"/>
      <c r="H15" s="244">
        <v>61292</v>
      </c>
      <c r="I15" s="16">
        <f t="shared" si="1"/>
        <v>0.39639639639639235</v>
      </c>
    </row>
    <row r="16" spans="1:9" x14ac:dyDescent="0.25">
      <c r="A16" s="56" t="s">
        <v>27</v>
      </c>
      <c r="B16" s="407">
        <v>110.979</v>
      </c>
      <c r="C16" s="407">
        <v>105.72015314283355</v>
      </c>
      <c r="D16" s="407">
        <f t="shared" si="2"/>
        <v>108.34957657141678</v>
      </c>
      <c r="E16" s="116">
        <f t="shared" si="3"/>
        <v>3.1228076439891783</v>
      </c>
      <c r="F16" s="17">
        <f t="shared" si="0"/>
        <v>-7.2889108352944598</v>
      </c>
      <c r="G16" s="11"/>
      <c r="H16" s="244">
        <v>58599</v>
      </c>
      <c r="I16" s="16">
        <f t="shared" si="1"/>
        <v>-4.3937218560334168</v>
      </c>
    </row>
    <row r="17" spans="1:9" x14ac:dyDescent="0.25">
      <c r="A17" s="56" t="s">
        <v>28</v>
      </c>
      <c r="B17" s="407">
        <v>111.655</v>
      </c>
      <c r="C17" s="407">
        <v>107.20927112679689</v>
      </c>
      <c r="D17" s="407">
        <f t="shared" si="2"/>
        <v>109.43213556339845</v>
      </c>
      <c r="E17" s="116">
        <f t="shared" si="3"/>
        <v>0.99913541541911677</v>
      </c>
      <c r="F17" s="17">
        <f t="shared" si="0"/>
        <v>-7.516300066127668</v>
      </c>
      <c r="G17" s="11"/>
      <c r="H17" s="244">
        <v>54736</v>
      </c>
      <c r="I17" s="16">
        <f t="shared" si="1"/>
        <v>-6.592262666598403</v>
      </c>
    </row>
    <row r="18" spans="1:9" x14ac:dyDescent="0.25">
      <c r="A18" s="56" t="s">
        <v>29</v>
      </c>
      <c r="B18" s="407">
        <v>110.16200000000001</v>
      </c>
      <c r="C18" s="407">
        <v>107.04725343900601</v>
      </c>
      <c r="D18" s="407">
        <f t="shared" si="2"/>
        <v>108.60462671950302</v>
      </c>
      <c r="E18" s="116">
        <f t="shared" si="3"/>
        <v>-0.75618449702649082</v>
      </c>
      <c r="F18" s="17">
        <f t="shared" si="0"/>
        <v>1.4927722291937062</v>
      </c>
      <c r="G18" s="11"/>
      <c r="H18" s="244">
        <v>55133</v>
      </c>
      <c r="I18" s="16">
        <f t="shared" si="1"/>
        <v>0.72529961999414638</v>
      </c>
    </row>
    <row r="19" spans="1:9" s="4" customFormat="1" x14ac:dyDescent="0.25">
      <c r="A19" s="56" t="s">
        <v>38</v>
      </c>
      <c r="B19" s="407">
        <v>107.884</v>
      </c>
      <c r="C19" s="407">
        <v>106.51166630548073</v>
      </c>
      <c r="D19" s="407">
        <f t="shared" si="2"/>
        <v>107.19783315274037</v>
      </c>
      <c r="E19" s="116">
        <f t="shared" si="3"/>
        <v>-1.2953348390911779</v>
      </c>
      <c r="F19" s="17">
        <f t="shared" si="0"/>
        <v>5.0040699223909968</v>
      </c>
      <c r="G19" s="11"/>
      <c r="H19" s="244">
        <v>57142</v>
      </c>
      <c r="I19" s="16">
        <f t="shared" si="1"/>
        <v>3.6439156222226154</v>
      </c>
    </row>
    <row r="20" spans="1:9" s="4" customFormat="1" x14ac:dyDescent="0.25">
      <c r="A20" s="56" t="s">
        <v>39</v>
      </c>
      <c r="B20" s="56"/>
      <c r="C20" s="56"/>
      <c r="D20" s="56"/>
      <c r="E20" s="18">
        <f>+supuestos__DBP!B24</f>
        <v>0.74110377527258908</v>
      </c>
      <c r="F20" s="29">
        <f>+supuestos__DBP!C24</f>
        <v>-1.0309999999999999</v>
      </c>
      <c r="G20" s="11"/>
      <c r="H20" s="53">
        <f>+(H19*(1+F20/100)*(1+E20/100))</f>
        <v>56971.981404802624</v>
      </c>
      <c r="I20" s="57">
        <f t="shared" si="1"/>
        <v>-0.29753700465048327</v>
      </c>
    </row>
    <row r="21" spans="1:9" x14ac:dyDescent="0.25">
      <c r="A21" s="56" t="s">
        <v>250</v>
      </c>
      <c r="E21" s="18">
        <f>+supuestos__DBP!B25</f>
        <v>1.5</v>
      </c>
      <c r="F21" s="29">
        <f>+supuestos__DBP!C25</f>
        <v>-1.52</v>
      </c>
      <c r="H21" s="53">
        <f>+(H20*(1+F21/100)*(1+E21/100))</f>
        <v>56947.597396761361</v>
      </c>
      <c r="I21" s="57">
        <f t="shared" si="1"/>
        <v>-4.2800000000009497E-2</v>
      </c>
    </row>
    <row r="29" spans="1:9" x14ac:dyDescent="0.25">
      <c r="A29" s="297" t="s">
        <v>263</v>
      </c>
      <c r="B29" s="297"/>
      <c r="C29" s="297"/>
      <c r="D29" s="297"/>
    </row>
  </sheetData>
  <sheetProtection sheet="1" objects="1" scenarios="1"/>
  <hyperlinks>
    <hyperlink ref="A4" location="supuestos__DBP!A1" display="Volver a supuestos "/>
    <hyperlink ref="A29" location="índice!A1" display="Volver al índice"/>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election activeCell="F15" sqref="F15"/>
    </sheetView>
  </sheetViews>
  <sheetFormatPr baseColWidth="10" defaultRowHeight="15" x14ac:dyDescent="0.25"/>
  <cols>
    <col min="1" max="1" width="14" style="4" customWidth="1"/>
    <col min="2" max="2" width="18.140625" customWidth="1"/>
    <col min="3" max="3" width="19.140625" customWidth="1"/>
  </cols>
  <sheetData>
    <row r="1" spans="1:3" x14ac:dyDescent="0.25">
      <c r="A1" s="297"/>
      <c r="B1" s="405" t="s">
        <v>11</v>
      </c>
    </row>
    <row r="3" spans="1:3" ht="45.75" thickBot="1" x14ac:dyDescent="0.3">
      <c r="A3" s="404" t="s">
        <v>246</v>
      </c>
      <c r="B3" s="117" t="s">
        <v>143</v>
      </c>
      <c r="C3" s="59" t="s">
        <v>47</v>
      </c>
    </row>
    <row r="4" spans="1:3" ht="15.75" thickTop="1" x14ac:dyDescent="0.25">
      <c r="A4" s="4">
        <v>2001</v>
      </c>
      <c r="B4" s="237">
        <v>99</v>
      </c>
      <c r="C4" s="1"/>
    </row>
    <row r="5" spans="1:3" ht="15.75" thickTop="1" x14ac:dyDescent="0.25">
      <c r="A5" s="4">
        <v>2002</v>
      </c>
      <c r="B5" s="237">
        <v>104</v>
      </c>
      <c r="C5" s="5">
        <f t="shared" ref="C5:C18" si="0">+(B5/B4-1)*100</f>
        <v>5.0505050505050608</v>
      </c>
    </row>
    <row r="6" spans="1:3" x14ac:dyDescent="0.25">
      <c r="A6" s="4">
        <v>2003</v>
      </c>
      <c r="B6" s="237">
        <v>112</v>
      </c>
      <c r="C6" s="5">
        <f t="shared" si="0"/>
        <v>7.6923076923076872</v>
      </c>
    </row>
    <row r="7" spans="1:3" x14ac:dyDescent="0.25">
      <c r="A7" s="4">
        <v>2004</v>
      </c>
      <c r="B7" s="237">
        <v>153</v>
      </c>
      <c r="C7" s="5">
        <f t="shared" si="0"/>
        <v>36.607142857142861</v>
      </c>
    </row>
    <row r="8" spans="1:3" x14ac:dyDescent="0.25">
      <c r="A8" s="4">
        <v>2005</v>
      </c>
      <c r="B8" s="237">
        <v>165</v>
      </c>
      <c r="C8" s="5">
        <f t="shared" si="0"/>
        <v>7.8431372549019551</v>
      </c>
    </row>
    <row r="9" spans="1:3" x14ac:dyDescent="0.25">
      <c r="A9" s="4">
        <v>2006</v>
      </c>
      <c r="B9" s="237">
        <v>161</v>
      </c>
      <c r="C9" s="5">
        <f t="shared" si="0"/>
        <v>-2.4242424242424288</v>
      </c>
    </row>
    <row r="10" spans="1:3" x14ac:dyDescent="0.25">
      <c r="A10" s="4">
        <v>2007</v>
      </c>
      <c r="B10" s="244">
        <v>177</v>
      </c>
      <c r="C10" s="5">
        <f t="shared" si="0"/>
        <v>9.9378881987577614</v>
      </c>
    </row>
    <row r="11" spans="1:3" x14ac:dyDescent="0.25">
      <c r="A11" s="4">
        <v>2008</v>
      </c>
      <c r="B11" s="244">
        <v>246</v>
      </c>
      <c r="C11" s="5">
        <f t="shared" si="0"/>
        <v>38.983050847457633</v>
      </c>
    </row>
    <row r="12" spans="1:3" x14ac:dyDescent="0.25">
      <c r="A12" s="4">
        <v>2009</v>
      </c>
      <c r="B12" s="244">
        <v>285</v>
      </c>
      <c r="C12" s="5">
        <f t="shared" si="0"/>
        <v>15.853658536585357</v>
      </c>
    </row>
    <row r="13" spans="1:3" x14ac:dyDescent="0.25">
      <c r="A13" s="4">
        <v>2010</v>
      </c>
      <c r="B13" s="244">
        <v>305</v>
      </c>
      <c r="C13" s="5">
        <f t="shared" si="0"/>
        <v>7.0175438596491224</v>
      </c>
    </row>
    <row r="14" spans="1:3" x14ac:dyDescent="0.25">
      <c r="A14" s="4">
        <v>2011</v>
      </c>
      <c r="B14" s="244">
        <v>338</v>
      </c>
      <c r="C14" s="5">
        <f t="shared" si="0"/>
        <v>10.81967213114754</v>
      </c>
    </row>
    <row r="15" spans="1:3" x14ac:dyDescent="0.25">
      <c r="A15" s="4">
        <v>2012</v>
      </c>
      <c r="B15" s="244">
        <v>379</v>
      </c>
      <c r="C15" s="5">
        <f t="shared" si="0"/>
        <v>12.130177514792905</v>
      </c>
    </row>
    <row r="16" spans="1:3" x14ac:dyDescent="0.25">
      <c r="A16" s="4">
        <v>2013</v>
      </c>
      <c r="B16" s="244">
        <v>394</v>
      </c>
      <c r="C16" s="5">
        <f t="shared" si="0"/>
        <v>3.9577836411609502</v>
      </c>
    </row>
    <row r="17" spans="1:3" x14ac:dyDescent="0.25">
      <c r="A17" s="4">
        <v>2014</v>
      </c>
      <c r="B17" s="244">
        <v>438</v>
      </c>
      <c r="C17" s="5">
        <f t="shared" si="0"/>
        <v>11.16751269035532</v>
      </c>
    </row>
    <row r="18" spans="1:3" x14ac:dyDescent="0.25">
      <c r="A18" s="13">
        <v>2015</v>
      </c>
      <c r="B18" s="244">
        <v>459</v>
      </c>
      <c r="C18" s="5">
        <f t="shared" si="0"/>
        <v>4.7945205479452024</v>
      </c>
    </row>
    <row r="19" spans="1:3" x14ac:dyDescent="0.25">
      <c r="A19" s="13">
        <v>2016</v>
      </c>
      <c r="B19" s="53">
        <f>+(B18*(1+C19/100))</f>
        <v>463.59000000000003</v>
      </c>
      <c r="C19" s="14">
        <f>+supuestos__DBP!B34</f>
        <v>1</v>
      </c>
    </row>
    <row r="20" spans="1:3" x14ac:dyDescent="0.25">
      <c r="A20" s="13">
        <v>2017</v>
      </c>
      <c r="B20" s="53">
        <f>+(B19*(1+C20/100))</f>
        <v>468.22590000000002</v>
      </c>
      <c r="C20" s="14">
        <f>+supuestos__DBP!B35</f>
        <v>1</v>
      </c>
    </row>
    <row r="22" spans="1:3" x14ac:dyDescent="0.25">
      <c r="A22" s="297" t="s">
        <v>263</v>
      </c>
    </row>
  </sheetData>
  <sheetProtection sheet="1" objects="1" scenarios="1"/>
  <hyperlinks>
    <hyperlink ref="A3" location="supuestos__DBP!A1" display="Volver a supuestos "/>
    <hyperlink ref="A22" location="índice!A1" display="Volver al í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32013"/>
  <sheetViews>
    <sheetView showGridLines="0" topLeftCell="A5" workbookViewId="0">
      <selection activeCell="H31" sqref="H31"/>
    </sheetView>
  </sheetViews>
  <sheetFormatPr baseColWidth="10" defaultRowHeight="15" x14ac:dyDescent="0.25"/>
  <cols>
    <col min="3" max="3" width="11.85546875" style="123" customWidth="1"/>
    <col min="8" max="8" width="15.85546875" customWidth="1"/>
  </cols>
  <sheetData>
    <row r="1" spans="1:8" hidden="1" x14ac:dyDescent="0.25"/>
    <row r="2" spans="1:8" hidden="1" x14ac:dyDescent="0.25"/>
    <row r="3" spans="1:8" hidden="1" x14ac:dyDescent="0.25"/>
    <row r="4" spans="1:8" hidden="1" x14ac:dyDescent="0.25"/>
    <row r="5" spans="1:8" x14ac:dyDescent="0.25">
      <c r="A5" s="297"/>
    </row>
    <row r="6" spans="1:8" x14ac:dyDescent="0.25">
      <c r="A6" s="4"/>
      <c r="E6" s="280" t="s">
        <v>37</v>
      </c>
      <c r="F6" s="280"/>
      <c r="G6" s="280"/>
      <c r="H6" s="281"/>
    </row>
    <row r="7" spans="1:8" ht="45.75" thickBot="1" x14ac:dyDescent="0.3">
      <c r="A7" s="404" t="s">
        <v>246</v>
      </c>
      <c r="B7" s="117" t="s">
        <v>2</v>
      </c>
      <c r="C7" s="120" t="s">
        <v>191</v>
      </c>
      <c r="E7" s="62" t="s">
        <v>111</v>
      </c>
      <c r="F7" s="63" t="s">
        <v>192</v>
      </c>
      <c r="G7" s="63" t="s">
        <v>254</v>
      </c>
      <c r="H7" s="63" t="s">
        <v>258</v>
      </c>
    </row>
    <row r="8" spans="1:8" ht="15.75" thickTop="1" x14ac:dyDescent="0.25">
      <c r="A8">
        <v>1995</v>
      </c>
      <c r="B8" s="33"/>
      <c r="E8" s="237">
        <v>19818</v>
      </c>
    </row>
    <row r="9" spans="1:8" x14ac:dyDescent="0.25">
      <c r="A9">
        <v>1996</v>
      </c>
      <c r="B9" s="33"/>
      <c r="E9" s="237">
        <v>17788</v>
      </c>
    </row>
    <row r="10" spans="1:8" x14ac:dyDescent="0.25">
      <c r="A10">
        <v>1997</v>
      </c>
      <c r="B10" s="33"/>
      <c r="E10" s="237">
        <v>18898</v>
      </c>
    </row>
    <row r="11" spans="1:8" x14ac:dyDescent="0.25">
      <c r="A11">
        <v>1998</v>
      </c>
      <c r="B11" s="33"/>
      <c r="E11" s="237">
        <v>21041</v>
      </c>
    </row>
    <row r="12" spans="1:8" x14ac:dyDescent="0.25">
      <c r="A12">
        <v>1999</v>
      </c>
      <c r="B12" s="64">
        <v>12030</v>
      </c>
      <c r="E12" s="244">
        <v>22702</v>
      </c>
    </row>
    <row r="13" spans="1:8" x14ac:dyDescent="0.25">
      <c r="A13">
        <v>2000</v>
      </c>
      <c r="B13" s="64">
        <v>13186</v>
      </c>
      <c r="C13" s="124">
        <f>+(B13/B12-1)*100</f>
        <v>9.6093100581878588</v>
      </c>
      <c r="E13" s="244">
        <v>23716</v>
      </c>
    </row>
    <row r="14" spans="1:8" x14ac:dyDescent="0.25">
      <c r="A14">
        <v>2001</v>
      </c>
      <c r="B14" s="64">
        <v>13959</v>
      </c>
      <c r="C14" s="124">
        <f t="shared" ref="C14:C28" si="0">+(B14/B13-1)*100</f>
        <v>5.862278173820723</v>
      </c>
      <c r="E14" s="244">
        <v>26316</v>
      </c>
    </row>
    <row r="15" spans="1:8" x14ac:dyDescent="0.25">
      <c r="A15">
        <v>2002</v>
      </c>
      <c r="B15" s="244">
        <v>14991</v>
      </c>
      <c r="C15" s="125">
        <f t="shared" si="0"/>
        <v>7.39307973350527</v>
      </c>
      <c r="E15" s="244">
        <v>30283</v>
      </c>
      <c r="H15" s="3">
        <f>+'Deflactores BRUTOS'!J34</f>
        <v>5.25844851002637</v>
      </c>
    </row>
    <row r="16" spans="1:8" x14ac:dyDescent="0.25">
      <c r="A16">
        <v>2003</v>
      </c>
      <c r="B16" s="244">
        <v>16211</v>
      </c>
      <c r="C16" s="125">
        <f t="shared" si="0"/>
        <v>8.1382162630911914</v>
      </c>
      <c r="E16" s="244">
        <v>33056</v>
      </c>
      <c r="H16" s="3">
        <f>+'Deflactores BRUTOS'!J35</f>
        <v>5.3622962879130487</v>
      </c>
    </row>
    <row r="17" spans="1:8" x14ac:dyDescent="0.25">
      <c r="A17">
        <v>2004</v>
      </c>
      <c r="B17" s="244">
        <v>17735</v>
      </c>
      <c r="C17" s="125">
        <f t="shared" si="0"/>
        <v>9.4010239960520714</v>
      </c>
      <c r="E17" s="244">
        <v>34130</v>
      </c>
      <c r="F17" s="1"/>
      <c r="G17" s="1"/>
      <c r="H17" s="3">
        <f>+'Deflactores BRUTOS'!J36</f>
        <v>6.8159165836080726</v>
      </c>
    </row>
    <row r="18" spans="1:8" x14ac:dyDescent="0.25">
      <c r="A18">
        <v>2005</v>
      </c>
      <c r="B18" s="244">
        <v>19450</v>
      </c>
      <c r="C18" s="125">
        <f t="shared" si="0"/>
        <v>9.6701437834789914</v>
      </c>
      <c r="E18" s="244">
        <v>38862</v>
      </c>
      <c r="F18" s="1">
        <f>+SUM(E8:E17)</f>
        <v>247748</v>
      </c>
      <c r="G18" s="1"/>
      <c r="H18" s="3">
        <f>+'Deflactores BRUTOS'!J37</f>
        <v>6.752407976404351</v>
      </c>
    </row>
    <row r="19" spans="1:8" x14ac:dyDescent="0.25">
      <c r="A19">
        <v>2006</v>
      </c>
      <c r="B19" s="244">
        <v>21277</v>
      </c>
      <c r="C19" s="125">
        <f t="shared" si="0"/>
        <v>9.3933161953727584</v>
      </c>
      <c r="E19" s="244">
        <v>43599</v>
      </c>
      <c r="F19" s="1">
        <f t="shared" ref="F19:F26" si="1">+SUM(E9:E18)</f>
        <v>266792</v>
      </c>
      <c r="G19" s="86">
        <f t="shared" ref="G19:G30" si="2">+(F19/F18-1)*100</f>
        <v>7.6868430824870382</v>
      </c>
      <c r="H19" s="3">
        <f>+'Deflactores BRUTOS'!J38</f>
        <v>6.0834301798157187</v>
      </c>
    </row>
    <row r="20" spans="1:8" x14ac:dyDescent="0.25">
      <c r="A20">
        <v>2007</v>
      </c>
      <c r="B20" s="244">
        <v>22874</v>
      </c>
      <c r="C20" s="125">
        <f t="shared" si="0"/>
        <v>7.5057573906095687</v>
      </c>
      <c r="E20" s="244">
        <v>49467</v>
      </c>
      <c r="F20" s="1">
        <f t="shared" si="1"/>
        <v>292603</v>
      </c>
      <c r="G20" s="86">
        <f t="shared" si="2"/>
        <v>9.6745779483642593</v>
      </c>
      <c r="H20" s="3">
        <f>+'Deflactores BRUTOS'!J39</f>
        <v>2.8718351572940337</v>
      </c>
    </row>
    <row r="21" spans="1:8" x14ac:dyDescent="0.25">
      <c r="A21">
        <v>2008</v>
      </c>
      <c r="B21" s="244">
        <v>24414</v>
      </c>
      <c r="C21" s="125">
        <f t="shared" si="0"/>
        <v>6.7325347556177251</v>
      </c>
      <c r="E21" s="244">
        <v>51496</v>
      </c>
      <c r="F21" s="1">
        <f>+SUM(E11:E20)</f>
        <v>323172</v>
      </c>
      <c r="G21" s="86">
        <f t="shared" si="2"/>
        <v>10.447261306275045</v>
      </c>
      <c r="H21" s="3">
        <f>+'Deflactores BRUTOS'!J40</f>
        <v>1.172717803734824</v>
      </c>
    </row>
    <row r="22" spans="1:8" x14ac:dyDescent="0.25">
      <c r="A22">
        <v>2009</v>
      </c>
      <c r="B22" s="244">
        <v>25130</v>
      </c>
      <c r="C22" s="125">
        <f t="shared" si="0"/>
        <v>2.9327435078233766</v>
      </c>
      <c r="E22" s="244">
        <v>55142</v>
      </c>
      <c r="F22" s="1">
        <f t="shared" si="1"/>
        <v>353627</v>
      </c>
      <c r="G22" s="86">
        <f t="shared" si="2"/>
        <v>9.4237743368856144</v>
      </c>
      <c r="H22" s="3">
        <f>+'Deflactores BRUTOS'!J41</f>
        <v>-4.4266023620968316</v>
      </c>
    </row>
    <row r="23" spans="1:8" x14ac:dyDescent="0.25">
      <c r="A23">
        <v>2010</v>
      </c>
      <c r="B23" s="244">
        <v>26770</v>
      </c>
      <c r="C23" s="125">
        <f t="shared" si="0"/>
        <v>6.5260644647831212</v>
      </c>
      <c r="E23" s="244">
        <v>50693</v>
      </c>
      <c r="F23" s="1">
        <f>+SUM(E13:E22)</f>
        <v>386067</v>
      </c>
      <c r="G23" s="86">
        <f t="shared" si="2"/>
        <v>9.1735076789950973</v>
      </c>
      <c r="H23" s="3">
        <f>+'Deflactores BRUTOS'!J42</f>
        <v>-1.4764664256890048</v>
      </c>
    </row>
    <row r="24" spans="1:8" x14ac:dyDescent="0.25">
      <c r="A24">
        <v>2011</v>
      </c>
      <c r="B24" s="244">
        <v>27364</v>
      </c>
      <c r="C24" s="125">
        <f t="shared" si="0"/>
        <v>2.2189017556966784</v>
      </c>
      <c r="E24" s="244">
        <v>39638</v>
      </c>
      <c r="F24" s="1">
        <f t="shared" si="1"/>
        <v>413044</v>
      </c>
      <c r="G24" s="86">
        <f t="shared" si="2"/>
        <v>6.9876472218552754</v>
      </c>
      <c r="H24" s="3">
        <f>+'Deflactores BRUTOS'!J43</f>
        <v>-1.7617658698169447</v>
      </c>
    </row>
    <row r="25" spans="1:8" x14ac:dyDescent="0.25">
      <c r="A25">
        <v>2012</v>
      </c>
      <c r="B25" s="244">
        <v>27898</v>
      </c>
      <c r="C25" s="125">
        <f t="shared" si="0"/>
        <v>1.9514690834673276</v>
      </c>
      <c r="E25" s="244">
        <v>25876</v>
      </c>
      <c r="F25" s="1">
        <f t="shared" si="1"/>
        <v>426366</v>
      </c>
      <c r="G25" s="86">
        <f t="shared" si="2"/>
        <v>3.2253222416982252</v>
      </c>
      <c r="H25" s="3">
        <f>+'Deflactores BRUTOS'!J44</f>
        <v>-3.7044279689838255</v>
      </c>
    </row>
    <row r="26" spans="1:8" x14ac:dyDescent="0.25">
      <c r="A26">
        <v>2013</v>
      </c>
      <c r="B26" s="244">
        <v>27832</v>
      </c>
      <c r="C26" s="125">
        <f t="shared" si="0"/>
        <v>-0.23657609864506934</v>
      </c>
      <c r="E26" s="244">
        <v>23052</v>
      </c>
      <c r="F26" s="1">
        <f t="shared" si="1"/>
        <v>421959</v>
      </c>
      <c r="G26" s="86">
        <f t="shared" si="2"/>
        <v>-1.0336190033914505</v>
      </c>
      <c r="H26" s="3">
        <f>+'Deflactores BRUTOS'!J45</f>
        <v>-3.8259811260613064</v>
      </c>
    </row>
    <row r="27" spans="1:8" x14ac:dyDescent="0.25">
      <c r="A27">
        <v>2014</v>
      </c>
      <c r="B27" s="244">
        <v>27783</v>
      </c>
      <c r="C27" s="125">
        <f t="shared" si="0"/>
        <v>-0.17605633802817433</v>
      </c>
      <c r="E27" s="244">
        <v>22299</v>
      </c>
      <c r="F27" s="1">
        <f>+SUM(E17:E26)</f>
        <v>411955</v>
      </c>
      <c r="G27" s="86">
        <f t="shared" si="2"/>
        <v>-2.3708464566462584</v>
      </c>
      <c r="H27" s="3">
        <f>+'Deflactores BRUTOS'!J46</f>
        <v>-0.55501499235490748</v>
      </c>
    </row>
    <row r="28" spans="1:8" x14ac:dyDescent="0.25">
      <c r="A28">
        <v>2015</v>
      </c>
      <c r="B28" s="237">
        <v>27588</v>
      </c>
      <c r="C28" s="125">
        <f t="shared" si="0"/>
        <v>-0.70186804880681963</v>
      </c>
      <c r="E28" s="237">
        <v>27005</v>
      </c>
      <c r="F28" s="1">
        <f>+SUM(E18:E27)</f>
        <v>400124</v>
      </c>
      <c r="G28" s="86">
        <f t="shared" si="2"/>
        <v>-2.871915621851906</v>
      </c>
      <c r="H28" s="3">
        <f>+'Deflactores BRUTOS'!J47</f>
        <v>1.2277178723363757</v>
      </c>
    </row>
    <row r="29" spans="1:8" x14ac:dyDescent="0.25">
      <c r="A29">
        <v>2016</v>
      </c>
      <c r="B29" s="1">
        <f>+B28*(1+C29/100)</f>
        <v>27229.356</v>
      </c>
      <c r="C29" s="126">
        <f>+supuestos__DBP!B43</f>
        <v>-1.3</v>
      </c>
      <c r="E29" s="274">
        <f>2.1*1117.1*1000/100</f>
        <v>23459.1</v>
      </c>
      <c r="F29" s="1">
        <f>+SUM(E19:E28)</f>
        <v>388267</v>
      </c>
      <c r="G29" s="86">
        <f t="shared" si="2"/>
        <v>-2.9633313672761452</v>
      </c>
      <c r="H29" s="287">
        <v>0.9</v>
      </c>
    </row>
    <row r="30" spans="1:8" x14ac:dyDescent="0.25">
      <c r="A30">
        <v>2017</v>
      </c>
      <c r="B30" s="1">
        <f>+B29*(1+C30/100)</f>
        <v>27610.566984000001</v>
      </c>
      <c r="C30" s="126">
        <f>+supuestos__DBP!B44</f>
        <v>1.4</v>
      </c>
      <c r="E30" s="273">
        <f>2.1*11622000/1000</f>
        <v>24406.2</v>
      </c>
      <c r="F30" s="1">
        <f>+SUM(E20:E29)</f>
        <v>368127.1</v>
      </c>
      <c r="G30" s="86">
        <f t="shared" si="2"/>
        <v>-5.1871263846785869</v>
      </c>
      <c r="H30" s="287">
        <v>1</v>
      </c>
    </row>
    <row r="33" spans="1:1" x14ac:dyDescent="0.25">
      <c r="A33" s="297" t="s">
        <v>263</v>
      </c>
    </row>
    <row r="16138" spans="2:2" x14ac:dyDescent="0.25">
      <c r="B16138" t="s">
        <v>30</v>
      </c>
    </row>
    <row r="16139" spans="2:2" x14ac:dyDescent="0.25">
      <c r="B16139" t="s">
        <v>5</v>
      </c>
    </row>
    <row r="16140" spans="2:2" x14ac:dyDescent="0.25">
      <c r="B16140" t="s">
        <v>6</v>
      </c>
    </row>
    <row r="16141" spans="2:2" x14ac:dyDescent="0.25">
      <c r="B16141" t="s">
        <v>7</v>
      </c>
    </row>
    <row r="16142" spans="2:2" x14ac:dyDescent="0.25">
      <c r="B16142" t="s">
        <v>31</v>
      </c>
    </row>
    <row r="16143" spans="2:2" x14ac:dyDescent="0.25">
      <c r="B16143" t="s">
        <v>48</v>
      </c>
    </row>
    <row r="16144" spans="2:2" x14ac:dyDescent="0.25">
      <c r="B16144" t="s">
        <v>49</v>
      </c>
    </row>
    <row r="16145" spans="2:2" x14ac:dyDescent="0.25">
      <c r="B16145" t="s">
        <v>50</v>
      </c>
    </row>
    <row r="16146" spans="2:2" x14ac:dyDescent="0.25">
      <c r="B16146" t="s">
        <v>51</v>
      </c>
    </row>
    <row r="16147" spans="2:2" x14ac:dyDescent="0.25">
      <c r="B16147" t="s">
        <v>52</v>
      </c>
    </row>
    <row r="16148" spans="2:2" x14ac:dyDescent="0.25">
      <c r="B16148" t="s">
        <v>53</v>
      </c>
    </row>
    <row r="16149" spans="2:2" x14ac:dyDescent="0.25">
      <c r="B16149" t="s">
        <v>54</v>
      </c>
    </row>
    <row r="16150" spans="2:2" x14ac:dyDescent="0.25">
      <c r="B16150" t="s">
        <v>55</v>
      </c>
    </row>
    <row r="16151" spans="2:2" x14ac:dyDescent="0.25">
      <c r="B16151" t="s">
        <v>56</v>
      </c>
    </row>
    <row r="16152" spans="2:2" x14ac:dyDescent="0.25">
      <c r="B16152" t="s">
        <v>57</v>
      </c>
    </row>
    <row r="16153" spans="2:2" x14ac:dyDescent="0.25">
      <c r="B16153" t="s">
        <v>58</v>
      </c>
    </row>
    <row r="16154" spans="2:2" x14ac:dyDescent="0.25">
      <c r="B16154" t="s">
        <v>59</v>
      </c>
    </row>
    <row r="16155" spans="2:2" x14ac:dyDescent="0.25">
      <c r="B16155" t="s">
        <v>60</v>
      </c>
    </row>
    <row r="16156" spans="2:2" x14ac:dyDescent="0.25">
      <c r="B16156" t="s">
        <v>61</v>
      </c>
    </row>
    <row r="16157" spans="2:2" x14ac:dyDescent="0.25">
      <c r="B16157" t="s">
        <v>62</v>
      </c>
    </row>
    <row r="16158" spans="2:2" x14ac:dyDescent="0.25">
      <c r="B16158" t="s">
        <v>63</v>
      </c>
    </row>
    <row r="16159" spans="2:2" x14ac:dyDescent="0.25">
      <c r="B16159" t="s">
        <v>64</v>
      </c>
    </row>
    <row r="16160" spans="2:2" x14ac:dyDescent="0.25">
      <c r="B16160" t="s">
        <v>65</v>
      </c>
    </row>
    <row r="16161" spans="2:2" x14ac:dyDescent="0.25">
      <c r="B16161" t="s">
        <v>66</v>
      </c>
    </row>
    <row r="16162" spans="2:2" x14ac:dyDescent="0.25">
      <c r="B16162" t="s">
        <v>67</v>
      </c>
    </row>
    <row r="16163" spans="2:2" x14ac:dyDescent="0.25">
      <c r="B16163" t="s">
        <v>68</v>
      </c>
    </row>
    <row r="16164" spans="2:2" x14ac:dyDescent="0.25">
      <c r="B16164" t="s">
        <v>69</v>
      </c>
    </row>
    <row r="16165" spans="2:2" x14ac:dyDescent="0.25">
      <c r="B16165" t="s">
        <v>70</v>
      </c>
    </row>
    <row r="16166" spans="2:2" x14ac:dyDescent="0.25">
      <c r="B16166" t="s">
        <v>71</v>
      </c>
    </row>
    <row r="16167" spans="2:2" x14ac:dyDescent="0.25">
      <c r="B16167" t="s">
        <v>72</v>
      </c>
    </row>
    <row r="16168" spans="2:2" x14ac:dyDescent="0.25">
      <c r="B16168" t="s">
        <v>73</v>
      </c>
    </row>
    <row r="16169" spans="2:2" x14ac:dyDescent="0.25">
      <c r="B16169" t="s">
        <v>74</v>
      </c>
    </row>
    <row r="16170" spans="2:2" x14ac:dyDescent="0.25">
      <c r="B16170" t="s">
        <v>75</v>
      </c>
    </row>
    <row r="16171" spans="2:2" x14ac:dyDescent="0.25">
      <c r="B16171" t="s">
        <v>76</v>
      </c>
    </row>
    <row r="16172" spans="2:2" x14ac:dyDescent="0.25">
      <c r="B16172" t="s">
        <v>77</v>
      </c>
    </row>
    <row r="16173" spans="2:2" x14ac:dyDescent="0.25">
      <c r="B16173" t="s">
        <v>78</v>
      </c>
    </row>
    <row r="16174" spans="2:2" x14ac:dyDescent="0.25">
      <c r="B16174" t="s">
        <v>79</v>
      </c>
    </row>
    <row r="16175" spans="2:2" x14ac:dyDescent="0.25">
      <c r="B16175" t="s">
        <v>80</v>
      </c>
    </row>
    <row r="16176" spans="2:2" x14ac:dyDescent="0.25">
      <c r="B16176" t="s">
        <v>81</v>
      </c>
    </row>
    <row r="16177" spans="2:2" x14ac:dyDescent="0.25">
      <c r="B16177" t="s">
        <v>82</v>
      </c>
    </row>
    <row r="16178" spans="2:2" x14ac:dyDescent="0.25">
      <c r="B16178" t="s">
        <v>83</v>
      </c>
    </row>
    <row r="16179" spans="2:2" x14ac:dyDescent="0.25">
      <c r="B16179" t="s">
        <v>84</v>
      </c>
    </row>
    <row r="16180" spans="2:2" x14ac:dyDescent="0.25">
      <c r="B16180" t="s">
        <v>85</v>
      </c>
    </row>
    <row r="16181" spans="2:2" x14ac:dyDescent="0.25">
      <c r="B16181" t="s">
        <v>86</v>
      </c>
    </row>
    <row r="16182" spans="2:2" x14ac:dyDescent="0.25">
      <c r="B16182" t="s">
        <v>87</v>
      </c>
    </row>
    <row r="16183" spans="2:2" x14ac:dyDescent="0.25">
      <c r="B16183" t="s">
        <v>88</v>
      </c>
    </row>
    <row r="16184" spans="2:2" x14ac:dyDescent="0.25">
      <c r="B16184" t="s">
        <v>89</v>
      </c>
    </row>
    <row r="16185" spans="2:2" x14ac:dyDescent="0.25">
      <c r="B16185" t="s">
        <v>90</v>
      </c>
    </row>
    <row r="16186" spans="2:2" x14ac:dyDescent="0.25">
      <c r="B16186" t="s">
        <v>91</v>
      </c>
    </row>
    <row r="16187" spans="2:2" x14ac:dyDescent="0.25">
      <c r="B16187" t="s">
        <v>92</v>
      </c>
    </row>
    <row r="16188" spans="2:2" x14ac:dyDescent="0.25">
      <c r="B16188" t="s">
        <v>93</v>
      </c>
    </row>
    <row r="16189" spans="2:2" x14ac:dyDescent="0.25">
      <c r="B16189" t="s">
        <v>94</v>
      </c>
    </row>
    <row r="16190" spans="2:2" x14ac:dyDescent="0.25">
      <c r="B16190" t="s">
        <v>95</v>
      </c>
    </row>
    <row r="16191" spans="2:2" x14ac:dyDescent="0.25">
      <c r="B16191" t="s">
        <v>96</v>
      </c>
    </row>
    <row r="16192" spans="2:2" x14ac:dyDescent="0.25">
      <c r="B16192" t="s">
        <v>97</v>
      </c>
    </row>
    <row r="16193" spans="2:2" x14ac:dyDescent="0.25">
      <c r="B16193" t="s">
        <v>98</v>
      </c>
    </row>
    <row r="16194" spans="2:2" x14ac:dyDescent="0.25">
      <c r="B16194" t="s">
        <v>99</v>
      </c>
    </row>
    <row r="16195" spans="2:2" x14ac:dyDescent="0.25">
      <c r="B16195" t="s">
        <v>100</v>
      </c>
    </row>
    <row r="16196" spans="2:2" x14ac:dyDescent="0.25">
      <c r="B16196" t="s">
        <v>101</v>
      </c>
    </row>
    <row r="16197" spans="2:2" x14ac:dyDescent="0.25">
      <c r="B16197" t="s">
        <v>102</v>
      </c>
    </row>
    <row r="16198" spans="2:2" x14ac:dyDescent="0.25">
      <c r="B16198" t="s">
        <v>103</v>
      </c>
    </row>
    <row r="16199" spans="2:2" x14ac:dyDescent="0.25">
      <c r="B16199" t="s">
        <v>104</v>
      </c>
    </row>
    <row r="16200" spans="2:2" x14ac:dyDescent="0.25">
      <c r="B16200" t="s">
        <v>105</v>
      </c>
    </row>
    <row r="16201" spans="2:2" x14ac:dyDescent="0.25">
      <c r="B16201" t="s">
        <v>106</v>
      </c>
    </row>
    <row r="16202" spans="2:2" x14ac:dyDescent="0.25">
      <c r="B16202" t="s">
        <v>107</v>
      </c>
    </row>
    <row r="16203" spans="2:2" x14ac:dyDescent="0.25">
      <c r="B16203" t="s">
        <v>108</v>
      </c>
    </row>
    <row r="16204" spans="2:2" x14ac:dyDescent="0.25">
      <c r="B16204" t="s">
        <v>109</v>
      </c>
    </row>
    <row r="16205" spans="2:2" x14ac:dyDescent="0.25">
      <c r="B16205" t="s">
        <v>110</v>
      </c>
    </row>
    <row r="32522" spans="2:2" x14ac:dyDescent="0.25">
      <c r="B32522" t="s">
        <v>30</v>
      </c>
    </row>
    <row r="32523" spans="2:2" x14ac:dyDescent="0.25">
      <c r="B32523" t="s">
        <v>5</v>
      </c>
    </row>
    <row r="32524" spans="2:2" x14ac:dyDescent="0.25">
      <c r="B32524" t="s">
        <v>6</v>
      </c>
    </row>
    <row r="32525" spans="2:2" x14ac:dyDescent="0.25">
      <c r="B32525" t="s">
        <v>7</v>
      </c>
    </row>
    <row r="32526" spans="2:2" x14ac:dyDescent="0.25">
      <c r="B32526" t="s">
        <v>31</v>
      </c>
    </row>
    <row r="32527" spans="2:2" x14ac:dyDescent="0.25">
      <c r="B32527" t="s">
        <v>48</v>
      </c>
    </row>
    <row r="32528" spans="2:2" x14ac:dyDescent="0.25">
      <c r="B32528" t="s">
        <v>49</v>
      </c>
    </row>
    <row r="32529" spans="2:2" x14ac:dyDescent="0.25">
      <c r="B32529" t="s">
        <v>50</v>
      </c>
    </row>
    <row r="32530" spans="2:2" x14ac:dyDescent="0.25">
      <c r="B32530" t="s">
        <v>51</v>
      </c>
    </row>
    <row r="32531" spans="2:2" x14ac:dyDescent="0.25">
      <c r="B32531" t="s">
        <v>52</v>
      </c>
    </row>
    <row r="32532" spans="2:2" x14ac:dyDescent="0.25">
      <c r="B32532" t="s">
        <v>53</v>
      </c>
    </row>
    <row r="32533" spans="2:2" x14ac:dyDescent="0.25">
      <c r="B32533" t="s">
        <v>54</v>
      </c>
    </row>
    <row r="32534" spans="2:2" x14ac:dyDescent="0.25">
      <c r="B32534" t="s">
        <v>55</v>
      </c>
    </row>
    <row r="32535" spans="2:2" x14ac:dyDescent="0.25">
      <c r="B32535" t="s">
        <v>56</v>
      </c>
    </row>
    <row r="32536" spans="2:2" x14ac:dyDescent="0.25">
      <c r="B32536" t="s">
        <v>57</v>
      </c>
    </row>
    <row r="32537" spans="2:2" x14ac:dyDescent="0.25">
      <c r="B32537" t="s">
        <v>58</v>
      </c>
    </row>
    <row r="32538" spans="2:2" x14ac:dyDescent="0.25">
      <c r="B32538" t="s">
        <v>59</v>
      </c>
    </row>
    <row r="32539" spans="2:2" x14ac:dyDescent="0.25">
      <c r="B32539" t="s">
        <v>60</v>
      </c>
    </row>
    <row r="32540" spans="2:2" x14ac:dyDescent="0.25">
      <c r="B32540" t="s">
        <v>61</v>
      </c>
    </row>
    <row r="32541" spans="2:2" x14ac:dyDescent="0.25">
      <c r="B32541" t="s">
        <v>62</v>
      </c>
    </row>
    <row r="32542" spans="2:2" x14ac:dyDescent="0.25">
      <c r="B32542" t="s">
        <v>63</v>
      </c>
    </row>
    <row r="32543" spans="2:2" x14ac:dyDescent="0.25">
      <c r="B32543" t="s">
        <v>64</v>
      </c>
    </row>
    <row r="32544" spans="2:2" x14ac:dyDescent="0.25">
      <c r="B32544" t="s">
        <v>65</v>
      </c>
    </row>
    <row r="32545" spans="2:2" x14ac:dyDescent="0.25">
      <c r="B32545" t="s">
        <v>66</v>
      </c>
    </row>
    <row r="32546" spans="2:2" x14ac:dyDescent="0.25">
      <c r="B32546" t="s">
        <v>67</v>
      </c>
    </row>
    <row r="32547" spans="2:2" x14ac:dyDescent="0.25">
      <c r="B32547" t="s">
        <v>68</v>
      </c>
    </row>
    <row r="32548" spans="2:2" x14ac:dyDescent="0.25">
      <c r="B32548" t="s">
        <v>69</v>
      </c>
    </row>
    <row r="32549" spans="2:2" x14ac:dyDescent="0.25">
      <c r="B32549" t="s">
        <v>70</v>
      </c>
    </row>
    <row r="32550" spans="2:2" x14ac:dyDescent="0.25">
      <c r="B32550" t="s">
        <v>71</v>
      </c>
    </row>
    <row r="32551" spans="2:2" x14ac:dyDescent="0.25">
      <c r="B32551" t="s">
        <v>72</v>
      </c>
    </row>
    <row r="32552" spans="2:2" x14ac:dyDescent="0.25">
      <c r="B32552" t="s">
        <v>73</v>
      </c>
    </row>
    <row r="32553" spans="2:2" x14ac:dyDescent="0.25">
      <c r="B32553" t="s">
        <v>74</v>
      </c>
    </row>
    <row r="32554" spans="2:2" x14ac:dyDescent="0.25">
      <c r="B32554" t="s">
        <v>75</v>
      </c>
    </row>
    <row r="32555" spans="2:2" x14ac:dyDescent="0.25">
      <c r="B32555" t="s">
        <v>76</v>
      </c>
    </row>
    <row r="32556" spans="2:2" x14ac:dyDescent="0.25">
      <c r="B32556" t="s">
        <v>77</v>
      </c>
    </row>
    <row r="32557" spans="2:2" x14ac:dyDescent="0.25">
      <c r="B32557" t="s">
        <v>78</v>
      </c>
    </row>
    <row r="32558" spans="2:2" x14ac:dyDescent="0.25">
      <c r="B32558" t="s">
        <v>79</v>
      </c>
    </row>
    <row r="32559" spans="2:2" x14ac:dyDescent="0.25">
      <c r="B32559" t="s">
        <v>80</v>
      </c>
    </row>
    <row r="32560" spans="2:2" x14ac:dyDescent="0.25">
      <c r="B32560" t="s">
        <v>81</v>
      </c>
    </row>
    <row r="32561" spans="2:2" x14ac:dyDescent="0.25">
      <c r="B32561" t="s">
        <v>82</v>
      </c>
    </row>
    <row r="32562" spans="2:2" x14ac:dyDescent="0.25">
      <c r="B32562" t="s">
        <v>83</v>
      </c>
    </row>
    <row r="32563" spans="2:2" x14ac:dyDescent="0.25">
      <c r="B32563" t="s">
        <v>84</v>
      </c>
    </row>
    <row r="32564" spans="2:2" x14ac:dyDescent="0.25">
      <c r="B32564" t="s">
        <v>85</v>
      </c>
    </row>
    <row r="32565" spans="2:2" x14ac:dyDescent="0.25">
      <c r="B32565" t="s">
        <v>86</v>
      </c>
    </row>
    <row r="32566" spans="2:2" x14ac:dyDescent="0.25">
      <c r="B32566" t="s">
        <v>87</v>
      </c>
    </row>
    <row r="32567" spans="2:2" x14ac:dyDescent="0.25">
      <c r="B32567" t="s">
        <v>88</v>
      </c>
    </row>
    <row r="32568" spans="2:2" x14ac:dyDescent="0.25">
      <c r="B32568" t="s">
        <v>89</v>
      </c>
    </row>
    <row r="32569" spans="2:2" x14ac:dyDescent="0.25">
      <c r="B32569" t="s">
        <v>90</v>
      </c>
    </row>
    <row r="32570" spans="2:2" x14ac:dyDescent="0.25">
      <c r="B32570" t="s">
        <v>91</v>
      </c>
    </row>
    <row r="32571" spans="2:2" x14ac:dyDescent="0.25">
      <c r="B32571" t="s">
        <v>92</v>
      </c>
    </row>
    <row r="32572" spans="2:2" x14ac:dyDescent="0.25">
      <c r="B32572" t="s">
        <v>93</v>
      </c>
    </row>
    <row r="32573" spans="2:2" x14ac:dyDescent="0.25">
      <c r="B32573" t="s">
        <v>94</v>
      </c>
    </row>
    <row r="32574" spans="2:2" x14ac:dyDescent="0.25">
      <c r="B32574" t="s">
        <v>95</v>
      </c>
    </row>
    <row r="32575" spans="2:2" x14ac:dyDescent="0.25">
      <c r="B32575" t="s">
        <v>96</v>
      </c>
    </row>
    <row r="32576" spans="2:2" x14ac:dyDescent="0.25">
      <c r="B32576" t="s">
        <v>97</v>
      </c>
    </row>
    <row r="32577" spans="2:2" x14ac:dyDescent="0.25">
      <c r="B32577" t="s">
        <v>98</v>
      </c>
    </row>
    <row r="32578" spans="2:2" x14ac:dyDescent="0.25">
      <c r="B32578" t="s">
        <v>99</v>
      </c>
    </row>
    <row r="32579" spans="2:2" x14ac:dyDescent="0.25">
      <c r="B32579" t="s">
        <v>100</v>
      </c>
    </row>
    <row r="32580" spans="2:2" x14ac:dyDescent="0.25">
      <c r="B32580" t="s">
        <v>101</v>
      </c>
    </row>
    <row r="32581" spans="2:2" x14ac:dyDescent="0.25">
      <c r="B32581" t="s">
        <v>102</v>
      </c>
    </row>
    <row r="32582" spans="2:2" x14ac:dyDescent="0.25">
      <c r="B32582" t="s">
        <v>103</v>
      </c>
    </row>
    <row r="32583" spans="2:2" x14ac:dyDescent="0.25">
      <c r="B32583" t="s">
        <v>104</v>
      </c>
    </row>
    <row r="32584" spans="2:2" x14ac:dyDescent="0.25">
      <c r="B32584" t="s">
        <v>105</v>
      </c>
    </row>
    <row r="32585" spans="2:2" x14ac:dyDescent="0.25">
      <c r="B32585" t="s">
        <v>106</v>
      </c>
    </row>
    <row r="32586" spans="2:2" x14ac:dyDescent="0.25">
      <c r="B32586" t="s">
        <v>107</v>
      </c>
    </row>
    <row r="32587" spans="2:2" x14ac:dyDescent="0.25">
      <c r="B32587" t="s">
        <v>108</v>
      </c>
    </row>
    <row r="32588" spans="2:2" x14ac:dyDescent="0.25">
      <c r="B32588" t="s">
        <v>109</v>
      </c>
    </row>
    <row r="32589" spans="2:2" x14ac:dyDescent="0.25">
      <c r="B32589" t="s">
        <v>110</v>
      </c>
    </row>
    <row r="48906" spans="2:2" x14ac:dyDescent="0.25">
      <c r="B48906" t="s">
        <v>30</v>
      </c>
    </row>
    <row r="48907" spans="2:2" x14ac:dyDescent="0.25">
      <c r="B48907" t="s">
        <v>5</v>
      </c>
    </row>
    <row r="48908" spans="2:2" x14ac:dyDescent="0.25">
      <c r="B48908" t="s">
        <v>6</v>
      </c>
    </row>
    <row r="48909" spans="2:2" x14ac:dyDescent="0.25">
      <c r="B48909" t="s">
        <v>7</v>
      </c>
    </row>
    <row r="48910" spans="2:2" x14ac:dyDescent="0.25">
      <c r="B48910" t="s">
        <v>31</v>
      </c>
    </row>
    <row r="48911" spans="2:2" x14ac:dyDescent="0.25">
      <c r="B48911" t="s">
        <v>48</v>
      </c>
    </row>
    <row r="48912" spans="2:2" x14ac:dyDescent="0.25">
      <c r="B48912" t="s">
        <v>49</v>
      </c>
    </row>
    <row r="48913" spans="2:2" x14ac:dyDescent="0.25">
      <c r="B48913" t="s">
        <v>50</v>
      </c>
    </row>
    <row r="48914" spans="2:2" x14ac:dyDescent="0.25">
      <c r="B48914" t="s">
        <v>51</v>
      </c>
    </row>
    <row r="48915" spans="2:2" x14ac:dyDescent="0.25">
      <c r="B48915" t="s">
        <v>52</v>
      </c>
    </row>
    <row r="48916" spans="2:2" x14ac:dyDescent="0.25">
      <c r="B48916" t="s">
        <v>53</v>
      </c>
    </row>
    <row r="48917" spans="2:2" x14ac:dyDescent="0.25">
      <c r="B48917" t="s">
        <v>54</v>
      </c>
    </row>
    <row r="48918" spans="2:2" x14ac:dyDescent="0.25">
      <c r="B48918" t="s">
        <v>55</v>
      </c>
    </row>
    <row r="48919" spans="2:2" x14ac:dyDescent="0.25">
      <c r="B48919" t="s">
        <v>56</v>
      </c>
    </row>
    <row r="48920" spans="2:2" x14ac:dyDescent="0.25">
      <c r="B48920" t="s">
        <v>57</v>
      </c>
    </row>
    <row r="48921" spans="2:2" x14ac:dyDescent="0.25">
      <c r="B48921" t="s">
        <v>58</v>
      </c>
    </row>
    <row r="48922" spans="2:2" x14ac:dyDescent="0.25">
      <c r="B48922" t="s">
        <v>59</v>
      </c>
    </row>
    <row r="48923" spans="2:2" x14ac:dyDescent="0.25">
      <c r="B48923" t="s">
        <v>60</v>
      </c>
    </row>
    <row r="48924" spans="2:2" x14ac:dyDescent="0.25">
      <c r="B48924" t="s">
        <v>61</v>
      </c>
    </row>
    <row r="48925" spans="2:2" x14ac:dyDescent="0.25">
      <c r="B48925" t="s">
        <v>62</v>
      </c>
    </row>
    <row r="48926" spans="2:2" x14ac:dyDescent="0.25">
      <c r="B48926" t="s">
        <v>63</v>
      </c>
    </row>
    <row r="48927" spans="2:2" x14ac:dyDescent="0.25">
      <c r="B48927" t="s">
        <v>64</v>
      </c>
    </row>
    <row r="48928" spans="2:2" x14ac:dyDescent="0.25">
      <c r="B48928" t="s">
        <v>65</v>
      </c>
    </row>
    <row r="48929" spans="2:2" x14ac:dyDescent="0.25">
      <c r="B48929" t="s">
        <v>66</v>
      </c>
    </row>
    <row r="48930" spans="2:2" x14ac:dyDescent="0.25">
      <c r="B48930" t="s">
        <v>67</v>
      </c>
    </row>
    <row r="48931" spans="2:2" x14ac:dyDescent="0.25">
      <c r="B48931" t="s">
        <v>68</v>
      </c>
    </row>
    <row r="48932" spans="2:2" x14ac:dyDescent="0.25">
      <c r="B48932" t="s">
        <v>69</v>
      </c>
    </row>
    <row r="48933" spans="2:2" x14ac:dyDescent="0.25">
      <c r="B48933" t="s">
        <v>70</v>
      </c>
    </row>
    <row r="48934" spans="2:2" x14ac:dyDescent="0.25">
      <c r="B48934" t="s">
        <v>71</v>
      </c>
    </row>
    <row r="48935" spans="2:2" x14ac:dyDescent="0.25">
      <c r="B48935" t="s">
        <v>72</v>
      </c>
    </row>
    <row r="48936" spans="2:2" x14ac:dyDescent="0.25">
      <c r="B48936" t="s">
        <v>73</v>
      </c>
    </row>
    <row r="48937" spans="2:2" x14ac:dyDescent="0.25">
      <c r="B48937" t="s">
        <v>74</v>
      </c>
    </row>
    <row r="48938" spans="2:2" x14ac:dyDescent="0.25">
      <c r="B48938" t="s">
        <v>75</v>
      </c>
    </row>
    <row r="48939" spans="2:2" x14ac:dyDescent="0.25">
      <c r="B48939" t="s">
        <v>76</v>
      </c>
    </row>
    <row r="48940" spans="2:2" x14ac:dyDescent="0.25">
      <c r="B48940" t="s">
        <v>77</v>
      </c>
    </row>
    <row r="48941" spans="2:2" x14ac:dyDescent="0.25">
      <c r="B48941" t="s">
        <v>78</v>
      </c>
    </row>
    <row r="48942" spans="2:2" x14ac:dyDescent="0.25">
      <c r="B48942" t="s">
        <v>79</v>
      </c>
    </row>
    <row r="48943" spans="2:2" x14ac:dyDescent="0.25">
      <c r="B48943" t="s">
        <v>80</v>
      </c>
    </row>
    <row r="48944" spans="2:2" x14ac:dyDescent="0.25">
      <c r="B48944" t="s">
        <v>81</v>
      </c>
    </row>
    <row r="48945" spans="2:2" x14ac:dyDescent="0.25">
      <c r="B48945" t="s">
        <v>82</v>
      </c>
    </row>
    <row r="48946" spans="2:2" x14ac:dyDescent="0.25">
      <c r="B48946" t="s">
        <v>83</v>
      </c>
    </row>
    <row r="48947" spans="2:2" x14ac:dyDescent="0.25">
      <c r="B48947" t="s">
        <v>84</v>
      </c>
    </row>
    <row r="48948" spans="2:2" x14ac:dyDescent="0.25">
      <c r="B48948" t="s">
        <v>85</v>
      </c>
    </row>
    <row r="48949" spans="2:2" x14ac:dyDescent="0.25">
      <c r="B48949" t="s">
        <v>86</v>
      </c>
    </row>
    <row r="48950" spans="2:2" x14ac:dyDescent="0.25">
      <c r="B48950" t="s">
        <v>87</v>
      </c>
    </row>
    <row r="48951" spans="2:2" x14ac:dyDescent="0.25">
      <c r="B48951" t="s">
        <v>88</v>
      </c>
    </row>
    <row r="48952" spans="2:2" x14ac:dyDescent="0.25">
      <c r="B48952" t="s">
        <v>89</v>
      </c>
    </row>
    <row r="48953" spans="2:2" x14ac:dyDescent="0.25">
      <c r="B48953" t="s">
        <v>90</v>
      </c>
    </row>
    <row r="48954" spans="2:2" x14ac:dyDescent="0.25">
      <c r="B48954" t="s">
        <v>91</v>
      </c>
    </row>
    <row r="48955" spans="2:2" x14ac:dyDescent="0.25">
      <c r="B48955" t="s">
        <v>92</v>
      </c>
    </row>
    <row r="48956" spans="2:2" x14ac:dyDescent="0.25">
      <c r="B48956" t="s">
        <v>93</v>
      </c>
    </row>
    <row r="48957" spans="2:2" x14ac:dyDescent="0.25">
      <c r="B48957" t="s">
        <v>94</v>
      </c>
    </row>
    <row r="48958" spans="2:2" x14ac:dyDescent="0.25">
      <c r="B48958" t="s">
        <v>95</v>
      </c>
    </row>
    <row r="48959" spans="2:2" x14ac:dyDescent="0.25">
      <c r="B48959" t="s">
        <v>96</v>
      </c>
    </row>
    <row r="48960" spans="2:2" x14ac:dyDescent="0.25">
      <c r="B48960" t="s">
        <v>97</v>
      </c>
    </row>
    <row r="48961" spans="2:2" x14ac:dyDescent="0.25">
      <c r="B48961" t="s">
        <v>98</v>
      </c>
    </row>
    <row r="48962" spans="2:2" x14ac:dyDescent="0.25">
      <c r="B48962" t="s">
        <v>99</v>
      </c>
    </row>
    <row r="48963" spans="2:2" x14ac:dyDescent="0.25">
      <c r="B48963" t="s">
        <v>100</v>
      </c>
    </row>
    <row r="48964" spans="2:2" x14ac:dyDescent="0.25">
      <c r="B48964" t="s">
        <v>101</v>
      </c>
    </row>
    <row r="48965" spans="2:2" x14ac:dyDescent="0.25">
      <c r="B48965" t="s">
        <v>102</v>
      </c>
    </row>
    <row r="48966" spans="2:2" x14ac:dyDescent="0.25">
      <c r="B48966" t="s">
        <v>103</v>
      </c>
    </row>
    <row r="48967" spans="2:2" x14ac:dyDescent="0.25">
      <c r="B48967" t="s">
        <v>104</v>
      </c>
    </row>
    <row r="48968" spans="2:2" x14ac:dyDescent="0.25">
      <c r="B48968" t="s">
        <v>105</v>
      </c>
    </row>
    <row r="48969" spans="2:2" x14ac:dyDescent="0.25">
      <c r="B48969" t="s">
        <v>106</v>
      </c>
    </row>
    <row r="48970" spans="2:2" x14ac:dyDescent="0.25">
      <c r="B48970" t="s">
        <v>107</v>
      </c>
    </row>
    <row r="48971" spans="2:2" x14ac:dyDescent="0.25">
      <c r="B48971" t="s">
        <v>108</v>
      </c>
    </row>
    <row r="48972" spans="2:2" x14ac:dyDescent="0.25">
      <c r="B48972" t="s">
        <v>109</v>
      </c>
    </row>
    <row r="48973" spans="2:2" x14ac:dyDescent="0.25">
      <c r="B48973" t="s">
        <v>110</v>
      </c>
    </row>
    <row r="65290" spans="2:2" x14ac:dyDescent="0.25">
      <c r="B65290" t="s">
        <v>30</v>
      </c>
    </row>
    <row r="65291" spans="2:2" x14ac:dyDescent="0.25">
      <c r="B65291" t="s">
        <v>5</v>
      </c>
    </row>
    <row r="65292" spans="2:2" x14ac:dyDescent="0.25">
      <c r="B65292" t="s">
        <v>6</v>
      </c>
    </row>
    <row r="65293" spans="2:2" x14ac:dyDescent="0.25">
      <c r="B65293" t="s">
        <v>7</v>
      </c>
    </row>
    <row r="65294" spans="2:2" x14ac:dyDescent="0.25">
      <c r="B65294" t="s">
        <v>31</v>
      </c>
    </row>
    <row r="65295" spans="2:2" x14ac:dyDescent="0.25">
      <c r="B65295" t="s">
        <v>48</v>
      </c>
    </row>
    <row r="65296" spans="2:2" x14ac:dyDescent="0.25">
      <c r="B65296" t="s">
        <v>49</v>
      </c>
    </row>
    <row r="65297" spans="2:2" x14ac:dyDescent="0.25">
      <c r="B65297" t="s">
        <v>50</v>
      </c>
    </row>
    <row r="65298" spans="2:2" x14ac:dyDescent="0.25">
      <c r="B65298" t="s">
        <v>51</v>
      </c>
    </row>
    <row r="65299" spans="2:2" x14ac:dyDescent="0.25">
      <c r="B65299" t="s">
        <v>52</v>
      </c>
    </row>
    <row r="65300" spans="2:2" x14ac:dyDescent="0.25">
      <c r="B65300" t="s">
        <v>53</v>
      </c>
    </row>
    <row r="65301" spans="2:2" x14ac:dyDescent="0.25">
      <c r="B65301" t="s">
        <v>54</v>
      </c>
    </row>
    <row r="65302" spans="2:2" x14ac:dyDescent="0.25">
      <c r="B65302" t="s">
        <v>55</v>
      </c>
    </row>
    <row r="65303" spans="2:2" x14ac:dyDescent="0.25">
      <c r="B65303" t="s">
        <v>56</v>
      </c>
    </row>
    <row r="65304" spans="2:2" x14ac:dyDescent="0.25">
      <c r="B65304" t="s">
        <v>57</v>
      </c>
    </row>
    <row r="65305" spans="2:2" x14ac:dyDescent="0.25">
      <c r="B65305" t="s">
        <v>58</v>
      </c>
    </row>
    <row r="65306" spans="2:2" x14ac:dyDescent="0.25">
      <c r="B65306" t="s">
        <v>59</v>
      </c>
    </row>
    <row r="65307" spans="2:2" x14ac:dyDescent="0.25">
      <c r="B65307" t="s">
        <v>60</v>
      </c>
    </row>
    <row r="65308" spans="2:2" x14ac:dyDescent="0.25">
      <c r="B65308" t="s">
        <v>61</v>
      </c>
    </row>
    <row r="65309" spans="2:2" x14ac:dyDescent="0.25">
      <c r="B65309" t="s">
        <v>62</v>
      </c>
    </row>
    <row r="65310" spans="2:2" x14ac:dyDescent="0.25">
      <c r="B65310" t="s">
        <v>63</v>
      </c>
    </row>
    <row r="65311" spans="2:2" x14ac:dyDescent="0.25">
      <c r="B65311" t="s">
        <v>64</v>
      </c>
    </row>
    <row r="65312" spans="2:2" x14ac:dyDescent="0.25">
      <c r="B65312" t="s">
        <v>65</v>
      </c>
    </row>
    <row r="65313" spans="2:2" x14ac:dyDescent="0.25">
      <c r="B65313" t="s">
        <v>66</v>
      </c>
    </row>
    <row r="65314" spans="2:2" x14ac:dyDescent="0.25">
      <c r="B65314" t="s">
        <v>67</v>
      </c>
    </row>
    <row r="65315" spans="2:2" x14ac:dyDescent="0.25">
      <c r="B65315" t="s">
        <v>68</v>
      </c>
    </row>
    <row r="65316" spans="2:2" x14ac:dyDescent="0.25">
      <c r="B65316" t="s">
        <v>69</v>
      </c>
    </row>
    <row r="65317" spans="2:2" x14ac:dyDescent="0.25">
      <c r="B65317" t="s">
        <v>70</v>
      </c>
    </row>
    <row r="65318" spans="2:2" x14ac:dyDescent="0.25">
      <c r="B65318" t="s">
        <v>71</v>
      </c>
    </row>
    <row r="65319" spans="2:2" x14ac:dyDescent="0.25">
      <c r="B65319" t="s">
        <v>72</v>
      </c>
    </row>
    <row r="65320" spans="2:2" x14ac:dyDescent="0.25">
      <c r="B65320" t="s">
        <v>73</v>
      </c>
    </row>
    <row r="65321" spans="2:2" x14ac:dyDescent="0.25">
      <c r="B65321" t="s">
        <v>74</v>
      </c>
    </row>
    <row r="65322" spans="2:2" x14ac:dyDescent="0.25">
      <c r="B65322" t="s">
        <v>75</v>
      </c>
    </row>
    <row r="65323" spans="2:2" x14ac:dyDescent="0.25">
      <c r="B65323" t="s">
        <v>76</v>
      </c>
    </row>
    <row r="65324" spans="2:2" x14ac:dyDescent="0.25">
      <c r="B65324" t="s">
        <v>77</v>
      </c>
    </row>
    <row r="65325" spans="2:2" x14ac:dyDescent="0.25">
      <c r="B65325" t="s">
        <v>78</v>
      </c>
    </row>
    <row r="65326" spans="2:2" x14ac:dyDescent="0.25">
      <c r="B65326" t="s">
        <v>79</v>
      </c>
    </row>
    <row r="65327" spans="2:2" x14ac:dyDescent="0.25">
      <c r="B65327" t="s">
        <v>80</v>
      </c>
    </row>
    <row r="65328" spans="2:2" x14ac:dyDescent="0.25">
      <c r="B65328" t="s">
        <v>81</v>
      </c>
    </row>
    <row r="65329" spans="2:2" x14ac:dyDescent="0.25">
      <c r="B65329" t="s">
        <v>82</v>
      </c>
    </row>
    <row r="65330" spans="2:2" x14ac:dyDescent="0.25">
      <c r="B65330" t="s">
        <v>83</v>
      </c>
    </row>
    <row r="65331" spans="2:2" x14ac:dyDescent="0.25">
      <c r="B65331" t="s">
        <v>84</v>
      </c>
    </row>
    <row r="65332" spans="2:2" x14ac:dyDescent="0.25">
      <c r="B65332" t="s">
        <v>85</v>
      </c>
    </row>
    <row r="65333" spans="2:2" x14ac:dyDescent="0.25">
      <c r="B65333" t="s">
        <v>86</v>
      </c>
    </row>
    <row r="65334" spans="2:2" x14ac:dyDescent="0.25">
      <c r="B65334" t="s">
        <v>87</v>
      </c>
    </row>
    <row r="65335" spans="2:2" x14ac:dyDescent="0.25">
      <c r="B65335" t="s">
        <v>88</v>
      </c>
    </row>
    <row r="65336" spans="2:2" x14ac:dyDescent="0.25">
      <c r="B65336" t="s">
        <v>89</v>
      </c>
    </row>
    <row r="65337" spans="2:2" x14ac:dyDescent="0.25">
      <c r="B65337" t="s">
        <v>90</v>
      </c>
    </row>
    <row r="65338" spans="2:2" x14ac:dyDescent="0.25">
      <c r="B65338" t="s">
        <v>91</v>
      </c>
    </row>
    <row r="65339" spans="2:2" x14ac:dyDescent="0.25">
      <c r="B65339" t="s">
        <v>92</v>
      </c>
    </row>
    <row r="65340" spans="2:2" x14ac:dyDescent="0.25">
      <c r="B65340" t="s">
        <v>93</v>
      </c>
    </row>
    <row r="65341" spans="2:2" x14ac:dyDescent="0.25">
      <c r="B65341" t="s">
        <v>94</v>
      </c>
    </row>
    <row r="65342" spans="2:2" x14ac:dyDescent="0.25">
      <c r="B65342" t="s">
        <v>95</v>
      </c>
    </row>
    <row r="65343" spans="2:2" x14ac:dyDescent="0.25">
      <c r="B65343" t="s">
        <v>96</v>
      </c>
    </row>
    <row r="65344" spans="2:2" x14ac:dyDescent="0.25">
      <c r="B65344" t="s">
        <v>97</v>
      </c>
    </row>
    <row r="65345" spans="2:2" x14ac:dyDescent="0.25">
      <c r="B65345" t="s">
        <v>98</v>
      </c>
    </row>
    <row r="65346" spans="2:2" x14ac:dyDescent="0.25">
      <c r="B65346" t="s">
        <v>99</v>
      </c>
    </row>
    <row r="65347" spans="2:2" x14ac:dyDescent="0.25">
      <c r="B65347" t="s">
        <v>100</v>
      </c>
    </row>
    <row r="65348" spans="2:2" x14ac:dyDescent="0.25">
      <c r="B65348" t="s">
        <v>101</v>
      </c>
    </row>
    <row r="65349" spans="2:2" x14ac:dyDescent="0.25">
      <c r="B65349" t="s">
        <v>102</v>
      </c>
    </row>
    <row r="65350" spans="2:2" x14ac:dyDescent="0.25">
      <c r="B65350" t="s">
        <v>103</v>
      </c>
    </row>
    <row r="65351" spans="2:2" x14ac:dyDescent="0.25">
      <c r="B65351" t="s">
        <v>104</v>
      </c>
    </row>
    <row r="65352" spans="2:2" x14ac:dyDescent="0.25">
      <c r="B65352" t="s">
        <v>105</v>
      </c>
    </row>
    <row r="65353" spans="2:2" x14ac:dyDescent="0.25">
      <c r="B65353" t="s">
        <v>106</v>
      </c>
    </row>
    <row r="65354" spans="2:2" x14ac:dyDescent="0.25">
      <c r="B65354" t="s">
        <v>107</v>
      </c>
    </row>
    <row r="65355" spans="2:2" x14ac:dyDescent="0.25">
      <c r="B65355" t="s">
        <v>108</v>
      </c>
    </row>
    <row r="65356" spans="2:2" x14ac:dyDescent="0.25">
      <c r="B65356" t="s">
        <v>109</v>
      </c>
    </row>
    <row r="65357" spans="2:2" x14ac:dyDescent="0.25">
      <c r="B65357" t="s">
        <v>110</v>
      </c>
    </row>
    <row r="81674" spans="2:2" x14ac:dyDescent="0.25">
      <c r="B81674" t="s">
        <v>30</v>
      </c>
    </row>
    <row r="81675" spans="2:2" x14ac:dyDescent="0.25">
      <c r="B81675" t="s">
        <v>5</v>
      </c>
    </row>
    <row r="81676" spans="2:2" x14ac:dyDescent="0.25">
      <c r="B81676" t="s">
        <v>6</v>
      </c>
    </row>
    <row r="81677" spans="2:2" x14ac:dyDescent="0.25">
      <c r="B81677" t="s">
        <v>7</v>
      </c>
    </row>
    <row r="81678" spans="2:2" x14ac:dyDescent="0.25">
      <c r="B81678" t="s">
        <v>31</v>
      </c>
    </row>
    <row r="81679" spans="2:2" x14ac:dyDescent="0.25">
      <c r="B81679" t="s">
        <v>48</v>
      </c>
    </row>
    <row r="81680" spans="2:2" x14ac:dyDescent="0.25">
      <c r="B81680" t="s">
        <v>49</v>
      </c>
    </row>
    <row r="81681" spans="2:2" x14ac:dyDescent="0.25">
      <c r="B81681" t="s">
        <v>50</v>
      </c>
    </row>
    <row r="81682" spans="2:2" x14ac:dyDescent="0.25">
      <c r="B81682" t="s">
        <v>51</v>
      </c>
    </row>
    <row r="81683" spans="2:2" x14ac:dyDescent="0.25">
      <c r="B81683" t="s">
        <v>52</v>
      </c>
    </row>
    <row r="81684" spans="2:2" x14ac:dyDescent="0.25">
      <c r="B81684" t="s">
        <v>53</v>
      </c>
    </row>
    <row r="81685" spans="2:2" x14ac:dyDescent="0.25">
      <c r="B81685" t="s">
        <v>54</v>
      </c>
    </row>
    <row r="81686" spans="2:2" x14ac:dyDescent="0.25">
      <c r="B81686" t="s">
        <v>55</v>
      </c>
    </row>
    <row r="81687" spans="2:2" x14ac:dyDescent="0.25">
      <c r="B81687" t="s">
        <v>56</v>
      </c>
    </row>
    <row r="81688" spans="2:2" x14ac:dyDescent="0.25">
      <c r="B81688" t="s">
        <v>57</v>
      </c>
    </row>
    <row r="81689" spans="2:2" x14ac:dyDescent="0.25">
      <c r="B81689" t="s">
        <v>58</v>
      </c>
    </row>
    <row r="81690" spans="2:2" x14ac:dyDescent="0.25">
      <c r="B81690" t="s">
        <v>59</v>
      </c>
    </row>
    <row r="81691" spans="2:2" x14ac:dyDescent="0.25">
      <c r="B81691" t="s">
        <v>60</v>
      </c>
    </row>
    <row r="81692" spans="2:2" x14ac:dyDescent="0.25">
      <c r="B81692" t="s">
        <v>61</v>
      </c>
    </row>
    <row r="81693" spans="2:2" x14ac:dyDescent="0.25">
      <c r="B81693" t="s">
        <v>62</v>
      </c>
    </row>
    <row r="81694" spans="2:2" x14ac:dyDescent="0.25">
      <c r="B81694" t="s">
        <v>63</v>
      </c>
    </row>
    <row r="81695" spans="2:2" x14ac:dyDescent="0.25">
      <c r="B81695" t="s">
        <v>64</v>
      </c>
    </row>
    <row r="81696" spans="2:2" x14ac:dyDescent="0.25">
      <c r="B81696" t="s">
        <v>65</v>
      </c>
    </row>
    <row r="81697" spans="2:2" x14ac:dyDescent="0.25">
      <c r="B81697" t="s">
        <v>66</v>
      </c>
    </row>
    <row r="81698" spans="2:2" x14ac:dyDescent="0.25">
      <c r="B81698" t="s">
        <v>67</v>
      </c>
    </row>
    <row r="81699" spans="2:2" x14ac:dyDescent="0.25">
      <c r="B81699" t="s">
        <v>68</v>
      </c>
    </row>
    <row r="81700" spans="2:2" x14ac:dyDescent="0.25">
      <c r="B81700" t="s">
        <v>69</v>
      </c>
    </row>
    <row r="81701" spans="2:2" x14ac:dyDescent="0.25">
      <c r="B81701" t="s">
        <v>70</v>
      </c>
    </row>
    <row r="81702" spans="2:2" x14ac:dyDescent="0.25">
      <c r="B81702" t="s">
        <v>71</v>
      </c>
    </row>
    <row r="81703" spans="2:2" x14ac:dyDescent="0.25">
      <c r="B81703" t="s">
        <v>72</v>
      </c>
    </row>
    <row r="81704" spans="2:2" x14ac:dyDescent="0.25">
      <c r="B81704" t="s">
        <v>73</v>
      </c>
    </row>
    <row r="81705" spans="2:2" x14ac:dyDescent="0.25">
      <c r="B81705" t="s">
        <v>74</v>
      </c>
    </row>
    <row r="81706" spans="2:2" x14ac:dyDescent="0.25">
      <c r="B81706" t="s">
        <v>75</v>
      </c>
    </row>
    <row r="81707" spans="2:2" x14ac:dyDescent="0.25">
      <c r="B81707" t="s">
        <v>76</v>
      </c>
    </row>
    <row r="81708" spans="2:2" x14ac:dyDescent="0.25">
      <c r="B81708" t="s">
        <v>77</v>
      </c>
    </row>
    <row r="81709" spans="2:2" x14ac:dyDescent="0.25">
      <c r="B81709" t="s">
        <v>78</v>
      </c>
    </row>
    <row r="81710" spans="2:2" x14ac:dyDescent="0.25">
      <c r="B81710" t="s">
        <v>79</v>
      </c>
    </row>
    <row r="81711" spans="2:2" x14ac:dyDescent="0.25">
      <c r="B81711" t="s">
        <v>80</v>
      </c>
    </row>
    <row r="81712" spans="2:2" x14ac:dyDescent="0.25">
      <c r="B81712" t="s">
        <v>81</v>
      </c>
    </row>
    <row r="81713" spans="2:2" x14ac:dyDescent="0.25">
      <c r="B81713" t="s">
        <v>82</v>
      </c>
    </row>
    <row r="81714" spans="2:2" x14ac:dyDescent="0.25">
      <c r="B81714" t="s">
        <v>83</v>
      </c>
    </row>
    <row r="81715" spans="2:2" x14ac:dyDescent="0.25">
      <c r="B81715" t="s">
        <v>84</v>
      </c>
    </row>
    <row r="81716" spans="2:2" x14ac:dyDescent="0.25">
      <c r="B81716" t="s">
        <v>85</v>
      </c>
    </row>
    <row r="81717" spans="2:2" x14ac:dyDescent="0.25">
      <c r="B81717" t="s">
        <v>86</v>
      </c>
    </row>
    <row r="81718" spans="2:2" x14ac:dyDescent="0.25">
      <c r="B81718" t="s">
        <v>87</v>
      </c>
    </row>
    <row r="81719" spans="2:2" x14ac:dyDescent="0.25">
      <c r="B81719" t="s">
        <v>88</v>
      </c>
    </row>
    <row r="81720" spans="2:2" x14ac:dyDescent="0.25">
      <c r="B81720" t="s">
        <v>89</v>
      </c>
    </row>
    <row r="81721" spans="2:2" x14ac:dyDescent="0.25">
      <c r="B81721" t="s">
        <v>90</v>
      </c>
    </row>
    <row r="81722" spans="2:2" x14ac:dyDescent="0.25">
      <c r="B81722" t="s">
        <v>91</v>
      </c>
    </row>
    <row r="81723" spans="2:2" x14ac:dyDescent="0.25">
      <c r="B81723" t="s">
        <v>92</v>
      </c>
    </row>
    <row r="81724" spans="2:2" x14ac:dyDescent="0.25">
      <c r="B81724" t="s">
        <v>93</v>
      </c>
    </row>
    <row r="81725" spans="2:2" x14ac:dyDescent="0.25">
      <c r="B81725" t="s">
        <v>94</v>
      </c>
    </row>
    <row r="81726" spans="2:2" x14ac:dyDescent="0.25">
      <c r="B81726" t="s">
        <v>95</v>
      </c>
    </row>
    <row r="81727" spans="2:2" x14ac:dyDescent="0.25">
      <c r="B81727" t="s">
        <v>96</v>
      </c>
    </row>
    <row r="81728" spans="2:2" x14ac:dyDescent="0.25">
      <c r="B81728" t="s">
        <v>97</v>
      </c>
    </row>
    <row r="81729" spans="2:2" x14ac:dyDescent="0.25">
      <c r="B81729" t="s">
        <v>98</v>
      </c>
    </row>
    <row r="81730" spans="2:2" x14ac:dyDescent="0.25">
      <c r="B81730" t="s">
        <v>99</v>
      </c>
    </row>
    <row r="81731" spans="2:2" x14ac:dyDescent="0.25">
      <c r="B81731" t="s">
        <v>100</v>
      </c>
    </row>
    <row r="81732" spans="2:2" x14ac:dyDescent="0.25">
      <c r="B81732" t="s">
        <v>101</v>
      </c>
    </row>
    <row r="81733" spans="2:2" x14ac:dyDescent="0.25">
      <c r="B81733" t="s">
        <v>102</v>
      </c>
    </row>
    <row r="81734" spans="2:2" x14ac:dyDescent="0.25">
      <c r="B81734" t="s">
        <v>103</v>
      </c>
    </row>
    <row r="81735" spans="2:2" x14ac:dyDescent="0.25">
      <c r="B81735" t="s">
        <v>104</v>
      </c>
    </row>
    <row r="81736" spans="2:2" x14ac:dyDescent="0.25">
      <c r="B81736" t="s">
        <v>105</v>
      </c>
    </row>
    <row r="81737" spans="2:2" x14ac:dyDescent="0.25">
      <c r="B81737" t="s">
        <v>106</v>
      </c>
    </row>
    <row r="81738" spans="2:2" x14ac:dyDescent="0.25">
      <c r="B81738" t="s">
        <v>107</v>
      </c>
    </row>
    <row r="81739" spans="2:2" x14ac:dyDescent="0.25">
      <c r="B81739" t="s">
        <v>108</v>
      </c>
    </row>
    <row r="81740" spans="2:2" x14ac:dyDescent="0.25">
      <c r="B81740" t="s">
        <v>109</v>
      </c>
    </row>
    <row r="81741" spans="2:2" x14ac:dyDescent="0.25">
      <c r="B81741" t="s">
        <v>110</v>
      </c>
    </row>
    <row r="98058" spans="2:2" x14ac:dyDescent="0.25">
      <c r="B98058" t="s">
        <v>30</v>
      </c>
    </row>
    <row r="98059" spans="2:2" x14ac:dyDescent="0.25">
      <c r="B98059" t="s">
        <v>5</v>
      </c>
    </row>
    <row r="98060" spans="2:2" x14ac:dyDescent="0.25">
      <c r="B98060" t="s">
        <v>6</v>
      </c>
    </row>
    <row r="98061" spans="2:2" x14ac:dyDescent="0.25">
      <c r="B98061" t="s">
        <v>7</v>
      </c>
    </row>
    <row r="98062" spans="2:2" x14ac:dyDescent="0.25">
      <c r="B98062" t="s">
        <v>31</v>
      </c>
    </row>
    <row r="98063" spans="2:2" x14ac:dyDescent="0.25">
      <c r="B98063" t="s">
        <v>48</v>
      </c>
    </row>
    <row r="98064" spans="2:2" x14ac:dyDescent="0.25">
      <c r="B98064" t="s">
        <v>49</v>
      </c>
    </row>
    <row r="98065" spans="2:2" x14ac:dyDescent="0.25">
      <c r="B98065" t="s">
        <v>50</v>
      </c>
    </row>
    <row r="98066" spans="2:2" x14ac:dyDescent="0.25">
      <c r="B98066" t="s">
        <v>51</v>
      </c>
    </row>
    <row r="98067" spans="2:2" x14ac:dyDescent="0.25">
      <c r="B98067" t="s">
        <v>52</v>
      </c>
    </row>
    <row r="98068" spans="2:2" x14ac:dyDescent="0.25">
      <c r="B98068" t="s">
        <v>53</v>
      </c>
    </row>
    <row r="98069" spans="2:2" x14ac:dyDescent="0.25">
      <c r="B98069" t="s">
        <v>54</v>
      </c>
    </row>
    <row r="98070" spans="2:2" x14ac:dyDescent="0.25">
      <c r="B98070" t="s">
        <v>55</v>
      </c>
    </row>
    <row r="98071" spans="2:2" x14ac:dyDescent="0.25">
      <c r="B98071" t="s">
        <v>56</v>
      </c>
    </row>
    <row r="98072" spans="2:2" x14ac:dyDescent="0.25">
      <c r="B98072" t="s">
        <v>57</v>
      </c>
    </row>
    <row r="98073" spans="2:2" x14ac:dyDescent="0.25">
      <c r="B98073" t="s">
        <v>58</v>
      </c>
    </row>
    <row r="98074" spans="2:2" x14ac:dyDescent="0.25">
      <c r="B98074" t="s">
        <v>59</v>
      </c>
    </row>
    <row r="98075" spans="2:2" x14ac:dyDescent="0.25">
      <c r="B98075" t="s">
        <v>60</v>
      </c>
    </row>
    <row r="98076" spans="2:2" x14ac:dyDescent="0.25">
      <c r="B98076" t="s">
        <v>61</v>
      </c>
    </row>
    <row r="98077" spans="2:2" x14ac:dyDescent="0.25">
      <c r="B98077" t="s">
        <v>62</v>
      </c>
    </row>
    <row r="98078" spans="2:2" x14ac:dyDescent="0.25">
      <c r="B98078" t="s">
        <v>63</v>
      </c>
    </row>
    <row r="98079" spans="2:2" x14ac:dyDescent="0.25">
      <c r="B98079" t="s">
        <v>64</v>
      </c>
    </row>
    <row r="98080" spans="2:2" x14ac:dyDescent="0.25">
      <c r="B98080" t="s">
        <v>65</v>
      </c>
    </row>
    <row r="98081" spans="2:2" x14ac:dyDescent="0.25">
      <c r="B98081" t="s">
        <v>66</v>
      </c>
    </row>
    <row r="98082" spans="2:2" x14ac:dyDescent="0.25">
      <c r="B98082" t="s">
        <v>67</v>
      </c>
    </row>
    <row r="98083" spans="2:2" x14ac:dyDescent="0.25">
      <c r="B98083" t="s">
        <v>68</v>
      </c>
    </row>
    <row r="98084" spans="2:2" x14ac:dyDescent="0.25">
      <c r="B98084" t="s">
        <v>69</v>
      </c>
    </row>
    <row r="98085" spans="2:2" x14ac:dyDescent="0.25">
      <c r="B98085" t="s">
        <v>70</v>
      </c>
    </row>
    <row r="98086" spans="2:2" x14ac:dyDescent="0.25">
      <c r="B98086" t="s">
        <v>71</v>
      </c>
    </row>
    <row r="98087" spans="2:2" x14ac:dyDescent="0.25">
      <c r="B98087" t="s">
        <v>72</v>
      </c>
    </row>
    <row r="98088" spans="2:2" x14ac:dyDescent="0.25">
      <c r="B98088" t="s">
        <v>73</v>
      </c>
    </row>
    <row r="98089" spans="2:2" x14ac:dyDescent="0.25">
      <c r="B98089" t="s">
        <v>74</v>
      </c>
    </row>
    <row r="98090" spans="2:2" x14ac:dyDescent="0.25">
      <c r="B98090" t="s">
        <v>75</v>
      </c>
    </row>
    <row r="98091" spans="2:2" x14ac:dyDescent="0.25">
      <c r="B98091" t="s">
        <v>76</v>
      </c>
    </row>
    <row r="98092" spans="2:2" x14ac:dyDescent="0.25">
      <c r="B98092" t="s">
        <v>77</v>
      </c>
    </row>
    <row r="98093" spans="2:2" x14ac:dyDescent="0.25">
      <c r="B98093" t="s">
        <v>78</v>
      </c>
    </row>
    <row r="98094" spans="2:2" x14ac:dyDescent="0.25">
      <c r="B98094" t="s">
        <v>79</v>
      </c>
    </row>
    <row r="98095" spans="2:2" x14ac:dyDescent="0.25">
      <c r="B98095" t="s">
        <v>80</v>
      </c>
    </row>
    <row r="98096" spans="2:2" x14ac:dyDescent="0.25">
      <c r="B98096" t="s">
        <v>81</v>
      </c>
    </row>
    <row r="98097" spans="2:2" x14ac:dyDescent="0.25">
      <c r="B98097" t="s">
        <v>82</v>
      </c>
    </row>
    <row r="98098" spans="2:2" x14ac:dyDescent="0.25">
      <c r="B98098" t="s">
        <v>83</v>
      </c>
    </row>
    <row r="98099" spans="2:2" x14ac:dyDescent="0.25">
      <c r="B98099" t="s">
        <v>84</v>
      </c>
    </row>
    <row r="98100" spans="2:2" x14ac:dyDescent="0.25">
      <c r="B98100" t="s">
        <v>85</v>
      </c>
    </row>
    <row r="98101" spans="2:2" x14ac:dyDescent="0.25">
      <c r="B98101" t="s">
        <v>86</v>
      </c>
    </row>
    <row r="98102" spans="2:2" x14ac:dyDescent="0.25">
      <c r="B98102" t="s">
        <v>87</v>
      </c>
    </row>
    <row r="98103" spans="2:2" x14ac:dyDescent="0.25">
      <c r="B98103" t="s">
        <v>88</v>
      </c>
    </row>
    <row r="98104" spans="2:2" x14ac:dyDescent="0.25">
      <c r="B98104" t="s">
        <v>89</v>
      </c>
    </row>
    <row r="98105" spans="2:2" x14ac:dyDescent="0.25">
      <c r="B98105" t="s">
        <v>90</v>
      </c>
    </row>
    <row r="98106" spans="2:2" x14ac:dyDescent="0.25">
      <c r="B98106" t="s">
        <v>91</v>
      </c>
    </row>
    <row r="98107" spans="2:2" x14ac:dyDescent="0.25">
      <c r="B98107" t="s">
        <v>92</v>
      </c>
    </row>
    <row r="98108" spans="2:2" x14ac:dyDescent="0.25">
      <c r="B98108" t="s">
        <v>93</v>
      </c>
    </row>
    <row r="98109" spans="2:2" x14ac:dyDescent="0.25">
      <c r="B98109" t="s">
        <v>94</v>
      </c>
    </row>
    <row r="98110" spans="2:2" x14ac:dyDescent="0.25">
      <c r="B98110" t="s">
        <v>95</v>
      </c>
    </row>
    <row r="98111" spans="2:2" x14ac:dyDescent="0.25">
      <c r="B98111" t="s">
        <v>96</v>
      </c>
    </row>
    <row r="98112" spans="2:2" x14ac:dyDescent="0.25">
      <c r="B98112" t="s">
        <v>97</v>
      </c>
    </row>
    <row r="98113" spans="2:2" x14ac:dyDescent="0.25">
      <c r="B98113" t="s">
        <v>98</v>
      </c>
    </row>
    <row r="98114" spans="2:2" x14ac:dyDescent="0.25">
      <c r="B98114" t="s">
        <v>99</v>
      </c>
    </row>
    <row r="98115" spans="2:2" x14ac:dyDescent="0.25">
      <c r="B98115" t="s">
        <v>100</v>
      </c>
    </row>
    <row r="98116" spans="2:2" x14ac:dyDescent="0.25">
      <c r="B98116" t="s">
        <v>101</v>
      </c>
    </row>
    <row r="98117" spans="2:2" x14ac:dyDescent="0.25">
      <c r="B98117" t="s">
        <v>102</v>
      </c>
    </row>
    <row r="98118" spans="2:2" x14ac:dyDescent="0.25">
      <c r="B98118" t="s">
        <v>103</v>
      </c>
    </row>
    <row r="98119" spans="2:2" x14ac:dyDescent="0.25">
      <c r="B98119" t="s">
        <v>104</v>
      </c>
    </row>
    <row r="98120" spans="2:2" x14ac:dyDescent="0.25">
      <c r="B98120" t="s">
        <v>105</v>
      </c>
    </row>
    <row r="98121" spans="2:2" x14ac:dyDescent="0.25">
      <c r="B98121" t="s">
        <v>106</v>
      </c>
    </row>
    <row r="98122" spans="2:2" x14ac:dyDescent="0.25">
      <c r="B98122" t="s">
        <v>107</v>
      </c>
    </row>
    <row r="98123" spans="2:2" x14ac:dyDescent="0.25">
      <c r="B98123" t="s">
        <v>108</v>
      </c>
    </row>
    <row r="98124" spans="2:2" x14ac:dyDescent="0.25">
      <c r="B98124" t="s">
        <v>109</v>
      </c>
    </row>
    <row r="98125" spans="2:2" x14ac:dyDescent="0.25">
      <c r="B98125" t="s">
        <v>110</v>
      </c>
    </row>
    <row r="114442" spans="2:2" x14ac:dyDescent="0.25">
      <c r="B114442" t="s">
        <v>30</v>
      </c>
    </row>
    <row r="114443" spans="2:2" x14ac:dyDescent="0.25">
      <c r="B114443" t="s">
        <v>5</v>
      </c>
    </row>
    <row r="114444" spans="2:2" x14ac:dyDescent="0.25">
      <c r="B114444" t="s">
        <v>6</v>
      </c>
    </row>
    <row r="114445" spans="2:2" x14ac:dyDescent="0.25">
      <c r="B114445" t="s">
        <v>7</v>
      </c>
    </row>
    <row r="114446" spans="2:2" x14ac:dyDescent="0.25">
      <c r="B114446" t="s">
        <v>31</v>
      </c>
    </row>
    <row r="114447" spans="2:2" x14ac:dyDescent="0.25">
      <c r="B114447" t="s">
        <v>48</v>
      </c>
    </row>
    <row r="114448" spans="2:2" x14ac:dyDescent="0.25">
      <c r="B114448" t="s">
        <v>49</v>
      </c>
    </row>
    <row r="114449" spans="2:2" x14ac:dyDescent="0.25">
      <c r="B114449" t="s">
        <v>50</v>
      </c>
    </row>
    <row r="114450" spans="2:2" x14ac:dyDescent="0.25">
      <c r="B114450" t="s">
        <v>51</v>
      </c>
    </row>
    <row r="114451" spans="2:2" x14ac:dyDescent="0.25">
      <c r="B114451" t="s">
        <v>52</v>
      </c>
    </row>
    <row r="114452" spans="2:2" x14ac:dyDescent="0.25">
      <c r="B114452" t="s">
        <v>53</v>
      </c>
    </row>
    <row r="114453" spans="2:2" x14ac:dyDescent="0.25">
      <c r="B114453" t="s">
        <v>54</v>
      </c>
    </row>
    <row r="114454" spans="2:2" x14ac:dyDescent="0.25">
      <c r="B114454" t="s">
        <v>55</v>
      </c>
    </row>
    <row r="114455" spans="2:2" x14ac:dyDescent="0.25">
      <c r="B114455" t="s">
        <v>56</v>
      </c>
    </row>
    <row r="114456" spans="2:2" x14ac:dyDescent="0.25">
      <c r="B114456" t="s">
        <v>57</v>
      </c>
    </row>
    <row r="114457" spans="2:2" x14ac:dyDescent="0.25">
      <c r="B114457" t="s">
        <v>58</v>
      </c>
    </row>
    <row r="114458" spans="2:2" x14ac:dyDescent="0.25">
      <c r="B114458" t="s">
        <v>59</v>
      </c>
    </row>
    <row r="114459" spans="2:2" x14ac:dyDescent="0.25">
      <c r="B114459" t="s">
        <v>60</v>
      </c>
    </row>
    <row r="114460" spans="2:2" x14ac:dyDescent="0.25">
      <c r="B114460" t="s">
        <v>61</v>
      </c>
    </row>
    <row r="114461" spans="2:2" x14ac:dyDescent="0.25">
      <c r="B114461" t="s">
        <v>62</v>
      </c>
    </row>
    <row r="114462" spans="2:2" x14ac:dyDescent="0.25">
      <c r="B114462" t="s">
        <v>63</v>
      </c>
    </row>
    <row r="114463" spans="2:2" x14ac:dyDescent="0.25">
      <c r="B114463" t="s">
        <v>64</v>
      </c>
    </row>
    <row r="114464" spans="2:2" x14ac:dyDescent="0.25">
      <c r="B114464" t="s">
        <v>65</v>
      </c>
    </row>
    <row r="114465" spans="2:2" x14ac:dyDescent="0.25">
      <c r="B114465" t="s">
        <v>66</v>
      </c>
    </row>
    <row r="114466" spans="2:2" x14ac:dyDescent="0.25">
      <c r="B114466" t="s">
        <v>67</v>
      </c>
    </row>
    <row r="114467" spans="2:2" x14ac:dyDescent="0.25">
      <c r="B114467" t="s">
        <v>68</v>
      </c>
    </row>
    <row r="114468" spans="2:2" x14ac:dyDescent="0.25">
      <c r="B114468" t="s">
        <v>69</v>
      </c>
    </row>
    <row r="114469" spans="2:2" x14ac:dyDescent="0.25">
      <c r="B114469" t="s">
        <v>70</v>
      </c>
    </row>
    <row r="114470" spans="2:2" x14ac:dyDescent="0.25">
      <c r="B114470" t="s">
        <v>71</v>
      </c>
    </row>
    <row r="114471" spans="2:2" x14ac:dyDescent="0.25">
      <c r="B114471" t="s">
        <v>72</v>
      </c>
    </row>
    <row r="114472" spans="2:2" x14ac:dyDescent="0.25">
      <c r="B114472" t="s">
        <v>73</v>
      </c>
    </row>
    <row r="114473" spans="2:2" x14ac:dyDescent="0.25">
      <c r="B114473" t="s">
        <v>74</v>
      </c>
    </row>
    <row r="114474" spans="2:2" x14ac:dyDescent="0.25">
      <c r="B114474" t="s">
        <v>75</v>
      </c>
    </row>
    <row r="114475" spans="2:2" x14ac:dyDescent="0.25">
      <c r="B114475" t="s">
        <v>76</v>
      </c>
    </row>
    <row r="114476" spans="2:2" x14ac:dyDescent="0.25">
      <c r="B114476" t="s">
        <v>77</v>
      </c>
    </row>
    <row r="114477" spans="2:2" x14ac:dyDescent="0.25">
      <c r="B114477" t="s">
        <v>78</v>
      </c>
    </row>
    <row r="114478" spans="2:2" x14ac:dyDescent="0.25">
      <c r="B114478" t="s">
        <v>79</v>
      </c>
    </row>
    <row r="114479" spans="2:2" x14ac:dyDescent="0.25">
      <c r="B114479" t="s">
        <v>80</v>
      </c>
    </row>
    <row r="114480" spans="2:2" x14ac:dyDescent="0.25">
      <c r="B114480" t="s">
        <v>81</v>
      </c>
    </row>
    <row r="114481" spans="2:2" x14ac:dyDescent="0.25">
      <c r="B114481" t="s">
        <v>82</v>
      </c>
    </row>
    <row r="114482" spans="2:2" x14ac:dyDescent="0.25">
      <c r="B114482" t="s">
        <v>83</v>
      </c>
    </row>
    <row r="114483" spans="2:2" x14ac:dyDescent="0.25">
      <c r="B114483" t="s">
        <v>84</v>
      </c>
    </row>
    <row r="114484" spans="2:2" x14ac:dyDescent="0.25">
      <c r="B114484" t="s">
        <v>85</v>
      </c>
    </row>
    <row r="114485" spans="2:2" x14ac:dyDescent="0.25">
      <c r="B114485" t="s">
        <v>86</v>
      </c>
    </row>
    <row r="114486" spans="2:2" x14ac:dyDescent="0.25">
      <c r="B114486" t="s">
        <v>87</v>
      </c>
    </row>
    <row r="114487" spans="2:2" x14ac:dyDescent="0.25">
      <c r="B114487" t="s">
        <v>88</v>
      </c>
    </row>
    <row r="114488" spans="2:2" x14ac:dyDescent="0.25">
      <c r="B114488" t="s">
        <v>89</v>
      </c>
    </row>
    <row r="114489" spans="2:2" x14ac:dyDescent="0.25">
      <c r="B114489" t="s">
        <v>90</v>
      </c>
    </row>
    <row r="114490" spans="2:2" x14ac:dyDescent="0.25">
      <c r="B114490" t="s">
        <v>91</v>
      </c>
    </row>
    <row r="114491" spans="2:2" x14ac:dyDescent="0.25">
      <c r="B114491" t="s">
        <v>92</v>
      </c>
    </row>
    <row r="114492" spans="2:2" x14ac:dyDescent="0.25">
      <c r="B114492" t="s">
        <v>93</v>
      </c>
    </row>
    <row r="114493" spans="2:2" x14ac:dyDescent="0.25">
      <c r="B114493" t="s">
        <v>94</v>
      </c>
    </row>
    <row r="114494" spans="2:2" x14ac:dyDescent="0.25">
      <c r="B114494" t="s">
        <v>95</v>
      </c>
    </row>
    <row r="114495" spans="2:2" x14ac:dyDescent="0.25">
      <c r="B114495" t="s">
        <v>96</v>
      </c>
    </row>
    <row r="114496" spans="2:2" x14ac:dyDescent="0.25">
      <c r="B114496" t="s">
        <v>97</v>
      </c>
    </row>
    <row r="114497" spans="2:2" x14ac:dyDescent="0.25">
      <c r="B114497" t="s">
        <v>98</v>
      </c>
    </row>
    <row r="114498" spans="2:2" x14ac:dyDescent="0.25">
      <c r="B114498" t="s">
        <v>99</v>
      </c>
    </row>
    <row r="114499" spans="2:2" x14ac:dyDescent="0.25">
      <c r="B114499" t="s">
        <v>100</v>
      </c>
    </row>
    <row r="114500" spans="2:2" x14ac:dyDescent="0.25">
      <c r="B114500" t="s">
        <v>101</v>
      </c>
    </row>
    <row r="114501" spans="2:2" x14ac:dyDescent="0.25">
      <c r="B114501" t="s">
        <v>102</v>
      </c>
    </row>
    <row r="114502" spans="2:2" x14ac:dyDescent="0.25">
      <c r="B114502" t="s">
        <v>103</v>
      </c>
    </row>
    <row r="114503" spans="2:2" x14ac:dyDescent="0.25">
      <c r="B114503" t="s">
        <v>104</v>
      </c>
    </row>
    <row r="114504" spans="2:2" x14ac:dyDescent="0.25">
      <c r="B114504" t="s">
        <v>105</v>
      </c>
    </row>
    <row r="114505" spans="2:2" x14ac:dyDescent="0.25">
      <c r="B114505" t="s">
        <v>106</v>
      </c>
    </row>
    <row r="114506" spans="2:2" x14ac:dyDescent="0.25">
      <c r="B114506" t="s">
        <v>107</v>
      </c>
    </row>
    <row r="114507" spans="2:2" x14ac:dyDescent="0.25">
      <c r="B114507" t="s">
        <v>108</v>
      </c>
    </row>
    <row r="114508" spans="2:2" x14ac:dyDescent="0.25">
      <c r="B114508" t="s">
        <v>109</v>
      </c>
    </row>
    <row r="114509" spans="2:2" x14ac:dyDescent="0.25">
      <c r="B114509" t="s">
        <v>110</v>
      </c>
    </row>
    <row r="130826" spans="2:2" x14ac:dyDescent="0.25">
      <c r="B130826" t="s">
        <v>30</v>
      </c>
    </row>
    <row r="130827" spans="2:2" x14ac:dyDescent="0.25">
      <c r="B130827" t="s">
        <v>5</v>
      </c>
    </row>
    <row r="130828" spans="2:2" x14ac:dyDescent="0.25">
      <c r="B130828" t="s">
        <v>6</v>
      </c>
    </row>
    <row r="130829" spans="2:2" x14ac:dyDescent="0.25">
      <c r="B130829" t="s">
        <v>7</v>
      </c>
    </row>
    <row r="130830" spans="2:2" x14ac:dyDescent="0.25">
      <c r="B130830" t="s">
        <v>31</v>
      </c>
    </row>
    <row r="130831" spans="2:2" x14ac:dyDescent="0.25">
      <c r="B130831" t="s">
        <v>48</v>
      </c>
    </row>
    <row r="130832" spans="2:2" x14ac:dyDescent="0.25">
      <c r="B130832" t="s">
        <v>49</v>
      </c>
    </row>
    <row r="130833" spans="2:2" x14ac:dyDescent="0.25">
      <c r="B130833" t="s">
        <v>50</v>
      </c>
    </row>
    <row r="130834" spans="2:2" x14ac:dyDescent="0.25">
      <c r="B130834" t="s">
        <v>51</v>
      </c>
    </row>
    <row r="130835" spans="2:2" x14ac:dyDescent="0.25">
      <c r="B130835" t="s">
        <v>52</v>
      </c>
    </row>
    <row r="130836" spans="2:2" x14ac:dyDescent="0.25">
      <c r="B130836" t="s">
        <v>53</v>
      </c>
    </row>
    <row r="130837" spans="2:2" x14ac:dyDescent="0.25">
      <c r="B130837" t="s">
        <v>54</v>
      </c>
    </row>
    <row r="130838" spans="2:2" x14ac:dyDescent="0.25">
      <c r="B130838" t="s">
        <v>55</v>
      </c>
    </row>
    <row r="130839" spans="2:2" x14ac:dyDescent="0.25">
      <c r="B130839" t="s">
        <v>56</v>
      </c>
    </row>
    <row r="130840" spans="2:2" x14ac:dyDescent="0.25">
      <c r="B130840" t="s">
        <v>57</v>
      </c>
    </row>
    <row r="130841" spans="2:2" x14ac:dyDescent="0.25">
      <c r="B130841" t="s">
        <v>58</v>
      </c>
    </row>
    <row r="130842" spans="2:2" x14ac:dyDescent="0.25">
      <c r="B130842" t="s">
        <v>59</v>
      </c>
    </row>
    <row r="130843" spans="2:2" x14ac:dyDescent="0.25">
      <c r="B130843" t="s">
        <v>60</v>
      </c>
    </row>
    <row r="130844" spans="2:2" x14ac:dyDescent="0.25">
      <c r="B130844" t="s">
        <v>61</v>
      </c>
    </row>
    <row r="130845" spans="2:2" x14ac:dyDescent="0.25">
      <c r="B130845" t="s">
        <v>62</v>
      </c>
    </row>
    <row r="130846" spans="2:2" x14ac:dyDescent="0.25">
      <c r="B130846" t="s">
        <v>63</v>
      </c>
    </row>
    <row r="130847" spans="2:2" x14ac:dyDescent="0.25">
      <c r="B130847" t="s">
        <v>64</v>
      </c>
    </row>
    <row r="130848" spans="2:2" x14ac:dyDescent="0.25">
      <c r="B130848" t="s">
        <v>65</v>
      </c>
    </row>
    <row r="130849" spans="2:2" x14ac:dyDescent="0.25">
      <c r="B130849" t="s">
        <v>66</v>
      </c>
    </row>
    <row r="130850" spans="2:2" x14ac:dyDescent="0.25">
      <c r="B130850" t="s">
        <v>67</v>
      </c>
    </row>
    <row r="130851" spans="2:2" x14ac:dyDescent="0.25">
      <c r="B130851" t="s">
        <v>68</v>
      </c>
    </row>
    <row r="130852" spans="2:2" x14ac:dyDescent="0.25">
      <c r="B130852" t="s">
        <v>69</v>
      </c>
    </row>
    <row r="130853" spans="2:2" x14ac:dyDescent="0.25">
      <c r="B130853" t="s">
        <v>70</v>
      </c>
    </row>
    <row r="130854" spans="2:2" x14ac:dyDescent="0.25">
      <c r="B130854" t="s">
        <v>71</v>
      </c>
    </row>
    <row r="130855" spans="2:2" x14ac:dyDescent="0.25">
      <c r="B130855" t="s">
        <v>72</v>
      </c>
    </row>
    <row r="130856" spans="2:2" x14ac:dyDescent="0.25">
      <c r="B130856" t="s">
        <v>73</v>
      </c>
    </row>
    <row r="130857" spans="2:2" x14ac:dyDescent="0.25">
      <c r="B130857" t="s">
        <v>74</v>
      </c>
    </row>
    <row r="130858" spans="2:2" x14ac:dyDescent="0.25">
      <c r="B130858" t="s">
        <v>75</v>
      </c>
    </row>
    <row r="130859" spans="2:2" x14ac:dyDescent="0.25">
      <c r="B130859" t="s">
        <v>76</v>
      </c>
    </row>
    <row r="130860" spans="2:2" x14ac:dyDescent="0.25">
      <c r="B130860" t="s">
        <v>77</v>
      </c>
    </row>
    <row r="130861" spans="2:2" x14ac:dyDescent="0.25">
      <c r="B130861" t="s">
        <v>78</v>
      </c>
    </row>
    <row r="130862" spans="2:2" x14ac:dyDescent="0.25">
      <c r="B130862" t="s">
        <v>79</v>
      </c>
    </row>
    <row r="130863" spans="2:2" x14ac:dyDescent="0.25">
      <c r="B130863" t="s">
        <v>80</v>
      </c>
    </row>
    <row r="130864" spans="2:2" x14ac:dyDescent="0.25">
      <c r="B130864" t="s">
        <v>81</v>
      </c>
    </row>
    <row r="130865" spans="2:2" x14ac:dyDescent="0.25">
      <c r="B130865" t="s">
        <v>82</v>
      </c>
    </row>
    <row r="130866" spans="2:2" x14ac:dyDescent="0.25">
      <c r="B130866" t="s">
        <v>83</v>
      </c>
    </row>
    <row r="130867" spans="2:2" x14ac:dyDescent="0.25">
      <c r="B130867" t="s">
        <v>84</v>
      </c>
    </row>
    <row r="130868" spans="2:2" x14ac:dyDescent="0.25">
      <c r="B130868" t="s">
        <v>85</v>
      </c>
    </row>
    <row r="130869" spans="2:2" x14ac:dyDescent="0.25">
      <c r="B130869" t="s">
        <v>86</v>
      </c>
    </row>
    <row r="130870" spans="2:2" x14ac:dyDescent="0.25">
      <c r="B130870" t="s">
        <v>87</v>
      </c>
    </row>
    <row r="130871" spans="2:2" x14ac:dyDescent="0.25">
      <c r="B130871" t="s">
        <v>88</v>
      </c>
    </row>
    <row r="130872" spans="2:2" x14ac:dyDescent="0.25">
      <c r="B130872" t="s">
        <v>89</v>
      </c>
    </row>
    <row r="130873" spans="2:2" x14ac:dyDescent="0.25">
      <c r="B130873" t="s">
        <v>90</v>
      </c>
    </row>
    <row r="130874" spans="2:2" x14ac:dyDescent="0.25">
      <c r="B130874" t="s">
        <v>91</v>
      </c>
    </row>
    <row r="130875" spans="2:2" x14ac:dyDescent="0.25">
      <c r="B130875" t="s">
        <v>92</v>
      </c>
    </row>
    <row r="130876" spans="2:2" x14ac:dyDescent="0.25">
      <c r="B130876" t="s">
        <v>93</v>
      </c>
    </row>
    <row r="130877" spans="2:2" x14ac:dyDescent="0.25">
      <c r="B130877" t="s">
        <v>94</v>
      </c>
    </row>
    <row r="130878" spans="2:2" x14ac:dyDescent="0.25">
      <c r="B130878" t="s">
        <v>95</v>
      </c>
    </row>
    <row r="130879" spans="2:2" x14ac:dyDescent="0.25">
      <c r="B130879" t="s">
        <v>96</v>
      </c>
    </row>
    <row r="130880" spans="2:2" x14ac:dyDescent="0.25">
      <c r="B130880" t="s">
        <v>97</v>
      </c>
    </row>
    <row r="130881" spans="2:2" x14ac:dyDescent="0.25">
      <c r="B130881" t="s">
        <v>98</v>
      </c>
    </row>
    <row r="130882" spans="2:2" x14ac:dyDescent="0.25">
      <c r="B130882" t="s">
        <v>99</v>
      </c>
    </row>
    <row r="130883" spans="2:2" x14ac:dyDescent="0.25">
      <c r="B130883" t="s">
        <v>100</v>
      </c>
    </row>
    <row r="130884" spans="2:2" x14ac:dyDescent="0.25">
      <c r="B130884" t="s">
        <v>101</v>
      </c>
    </row>
    <row r="130885" spans="2:2" x14ac:dyDescent="0.25">
      <c r="B130885" t="s">
        <v>102</v>
      </c>
    </row>
    <row r="130886" spans="2:2" x14ac:dyDescent="0.25">
      <c r="B130886" t="s">
        <v>103</v>
      </c>
    </row>
    <row r="130887" spans="2:2" x14ac:dyDescent="0.25">
      <c r="B130887" t="s">
        <v>104</v>
      </c>
    </row>
    <row r="130888" spans="2:2" x14ac:dyDescent="0.25">
      <c r="B130888" t="s">
        <v>105</v>
      </c>
    </row>
    <row r="130889" spans="2:2" x14ac:dyDescent="0.25">
      <c r="B130889" t="s">
        <v>106</v>
      </c>
    </row>
    <row r="130890" spans="2:2" x14ac:dyDescent="0.25">
      <c r="B130890" t="s">
        <v>107</v>
      </c>
    </row>
    <row r="130891" spans="2:2" x14ac:dyDescent="0.25">
      <c r="B130891" t="s">
        <v>108</v>
      </c>
    </row>
    <row r="130892" spans="2:2" x14ac:dyDescent="0.25">
      <c r="B130892" t="s">
        <v>109</v>
      </c>
    </row>
    <row r="130893" spans="2:2" x14ac:dyDescent="0.25">
      <c r="B130893" t="s">
        <v>110</v>
      </c>
    </row>
    <row r="147210" spans="2:2" x14ac:dyDescent="0.25">
      <c r="B147210" t="s">
        <v>30</v>
      </c>
    </row>
    <row r="147211" spans="2:2" x14ac:dyDescent="0.25">
      <c r="B147211" t="s">
        <v>5</v>
      </c>
    </row>
    <row r="147212" spans="2:2" x14ac:dyDescent="0.25">
      <c r="B147212" t="s">
        <v>6</v>
      </c>
    </row>
    <row r="147213" spans="2:2" x14ac:dyDescent="0.25">
      <c r="B147213" t="s">
        <v>7</v>
      </c>
    </row>
    <row r="147214" spans="2:2" x14ac:dyDescent="0.25">
      <c r="B147214" t="s">
        <v>31</v>
      </c>
    </row>
    <row r="147215" spans="2:2" x14ac:dyDescent="0.25">
      <c r="B147215" t="s">
        <v>48</v>
      </c>
    </row>
    <row r="147216" spans="2:2" x14ac:dyDescent="0.25">
      <c r="B147216" t="s">
        <v>49</v>
      </c>
    </row>
    <row r="147217" spans="2:2" x14ac:dyDescent="0.25">
      <c r="B147217" t="s">
        <v>50</v>
      </c>
    </row>
    <row r="147218" spans="2:2" x14ac:dyDescent="0.25">
      <c r="B147218" t="s">
        <v>51</v>
      </c>
    </row>
    <row r="147219" spans="2:2" x14ac:dyDescent="0.25">
      <c r="B147219" t="s">
        <v>52</v>
      </c>
    </row>
    <row r="147220" spans="2:2" x14ac:dyDescent="0.25">
      <c r="B147220" t="s">
        <v>53</v>
      </c>
    </row>
    <row r="147221" spans="2:2" x14ac:dyDescent="0.25">
      <c r="B147221" t="s">
        <v>54</v>
      </c>
    </row>
    <row r="147222" spans="2:2" x14ac:dyDescent="0.25">
      <c r="B147222" t="s">
        <v>55</v>
      </c>
    </row>
    <row r="147223" spans="2:2" x14ac:dyDescent="0.25">
      <c r="B147223" t="s">
        <v>56</v>
      </c>
    </row>
    <row r="147224" spans="2:2" x14ac:dyDescent="0.25">
      <c r="B147224" t="s">
        <v>57</v>
      </c>
    </row>
    <row r="147225" spans="2:2" x14ac:dyDescent="0.25">
      <c r="B147225" t="s">
        <v>58</v>
      </c>
    </row>
    <row r="147226" spans="2:2" x14ac:dyDescent="0.25">
      <c r="B147226" t="s">
        <v>59</v>
      </c>
    </row>
    <row r="147227" spans="2:2" x14ac:dyDescent="0.25">
      <c r="B147227" t="s">
        <v>60</v>
      </c>
    </row>
    <row r="147228" spans="2:2" x14ac:dyDescent="0.25">
      <c r="B147228" t="s">
        <v>61</v>
      </c>
    </row>
    <row r="147229" spans="2:2" x14ac:dyDescent="0.25">
      <c r="B147229" t="s">
        <v>62</v>
      </c>
    </row>
    <row r="147230" spans="2:2" x14ac:dyDescent="0.25">
      <c r="B147230" t="s">
        <v>63</v>
      </c>
    </row>
    <row r="147231" spans="2:2" x14ac:dyDescent="0.25">
      <c r="B147231" t="s">
        <v>64</v>
      </c>
    </row>
    <row r="147232" spans="2:2" x14ac:dyDescent="0.25">
      <c r="B147232" t="s">
        <v>65</v>
      </c>
    </row>
    <row r="147233" spans="2:2" x14ac:dyDescent="0.25">
      <c r="B147233" t="s">
        <v>66</v>
      </c>
    </row>
    <row r="147234" spans="2:2" x14ac:dyDescent="0.25">
      <c r="B147234" t="s">
        <v>67</v>
      </c>
    </row>
    <row r="147235" spans="2:2" x14ac:dyDescent="0.25">
      <c r="B147235" t="s">
        <v>68</v>
      </c>
    </row>
    <row r="147236" spans="2:2" x14ac:dyDescent="0.25">
      <c r="B147236" t="s">
        <v>69</v>
      </c>
    </row>
    <row r="147237" spans="2:2" x14ac:dyDescent="0.25">
      <c r="B147237" t="s">
        <v>70</v>
      </c>
    </row>
    <row r="147238" spans="2:2" x14ac:dyDescent="0.25">
      <c r="B147238" t="s">
        <v>71</v>
      </c>
    </row>
    <row r="147239" spans="2:2" x14ac:dyDescent="0.25">
      <c r="B147239" t="s">
        <v>72</v>
      </c>
    </row>
    <row r="147240" spans="2:2" x14ac:dyDescent="0.25">
      <c r="B147240" t="s">
        <v>73</v>
      </c>
    </row>
    <row r="147241" spans="2:2" x14ac:dyDescent="0.25">
      <c r="B147241" t="s">
        <v>74</v>
      </c>
    </row>
    <row r="147242" spans="2:2" x14ac:dyDescent="0.25">
      <c r="B147242" t="s">
        <v>75</v>
      </c>
    </row>
    <row r="147243" spans="2:2" x14ac:dyDescent="0.25">
      <c r="B147243" t="s">
        <v>76</v>
      </c>
    </row>
    <row r="147244" spans="2:2" x14ac:dyDescent="0.25">
      <c r="B147244" t="s">
        <v>77</v>
      </c>
    </row>
    <row r="147245" spans="2:2" x14ac:dyDescent="0.25">
      <c r="B147245" t="s">
        <v>78</v>
      </c>
    </row>
    <row r="147246" spans="2:2" x14ac:dyDescent="0.25">
      <c r="B147246" t="s">
        <v>79</v>
      </c>
    </row>
    <row r="147247" spans="2:2" x14ac:dyDescent="0.25">
      <c r="B147247" t="s">
        <v>80</v>
      </c>
    </row>
    <row r="147248" spans="2:2" x14ac:dyDescent="0.25">
      <c r="B147248" t="s">
        <v>81</v>
      </c>
    </row>
    <row r="147249" spans="2:2" x14ac:dyDescent="0.25">
      <c r="B147249" t="s">
        <v>82</v>
      </c>
    </row>
    <row r="147250" spans="2:2" x14ac:dyDescent="0.25">
      <c r="B147250" t="s">
        <v>83</v>
      </c>
    </row>
    <row r="147251" spans="2:2" x14ac:dyDescent="0.25">
      <c r="B147251" t="s">
        <v>84</v>
      </c>
    </row>
    <row r="147252" spans="2:2" x14ac:dyDescent="0.25">
      <c r="B147252" t="s">
        <v>85</v>
      </c>
    </row>
    <row r="147253" spans="2:2" x14ac:dyDescent="0.25">
      <c r="B147253" t="s">
        <v>86</v>
      </c>
    </row>
    <row r="147254" spans="2:2" x14ac:dyDescent="0.25">
      <c r="B147254" t="s">
        <v>87</v>
      </c>
    </row>
    <row r="147255" spans="2:2" x14ac:dyDescent="0.25">
      <c r="B147255" t="s">
        <v>88</v>
      </c>
    </row>
    <row r="147256" spans="2:2" x14ac:dyDescent="0.25">
      <c r="B147256" t="s">
        <v>89</v>
      </c>
    </row>
    <row r="147257" spans="2:2" x14ac:dyDescent="0.25">
      <c r="B147257" t="s">
        <v>90</v>
      </c>
    </row>
    <row r="147258" spans="2:2" x14ac:dyDescent="0.25">
      <c r="B147258" t="s">
        <v>91</v>
      </c>
    </row>
    <row r="147259" spans="2:2" x14ac:dyDescent="0.25">
      <c r="B147259" t="s">
        <v>92</v>
      </c>
    </row>
    <row r="147260" spans="2:2" x14ac:dyDescent="0.25">
      <c r="B147260" t="s">
        <v>93</v>
      </c>
    </row>
    <row r="147261" spans="2:2" x14ac:dyDescent="0.25">
      <c r="B147261" t="s">
        <v>94</v>
      </c>
    </row>
    <row r="147262" spans="2:2" x14ac:dyDescent="0.25">
      <c r="B147262" t="s">
        <v>95</v>
      </c>
    </row>
    <row r="147263" spans="2:2" x14ac:dyDescent="0.25">
      <c r="B147263" t="s">
        <v>96</v>
      </c>
    </row>
    <row r="147264" spans="2:2" x14ac:dyDescent="0.25">
      <c r="B147264" t="s">
        <v>97</v>
      </c>
    </row>
    <row r="147265" spans="2:2" x14ac:dyDescent="0.25">
      <c r="B147265" t="s">
        <v>98</v>
      </c>
    </row>
    <row r="147266" spans="2:2" x14ac:dyDescent="0.25">
      <c r="B147266" t="s">
        <v>99</v>
      </c>
    </row>
    <row r="147267" spans="2:2" x14ac:dyDescent="0.25">
      <c r="B147267" t="s">
        <v>100</v>
      </c>
    </row>
    <row r="147268" spans="2:2" x14ac:dyDescent="0.25">
      <c r="B147268" t="s">
        <v>101</v>
      </c>
    </row>
    <row r="147269" spans="2:2" x14ac:dyDescent="0.25">
      <c r="B147269" t="s">
        <v>102</v>
      </c>
    </row>
    <row r="147270" spans="2:2" x14ac:dyDescent="0.25">
      <c r="B147270" t="s">
        <v>103</v>
      </c>
    </row>
    <row r="147271" spans="2:2" x14ac:dyDescent="0.25">
      <c r="B147271" t="s">
        <v>104</v>
      </c>
    </row>
    <row r="147272" spans="2:2" x14ac:dyDescent="0.25">
      <c r="B147272" t="s">
        <v>105</v>
      </c>
    </row>
    <row r="147273" spans="2:2" x14ac:dyDescent="0.25">
      <c r="B147273" t="s">
        <v>106</v>
      </c>
    </row>
    <row r="147274" spans="2:2" x14ac:dyDescent="0.25">
      <c r="B147274" t="s">
        <v>107</v>
      </c>
    </row>
    <row r="147275" spans="2:2" x14ac:dyDescent="0.25">
      <c r="B147275" t="s">
        <v>108</v>
      </c>
    </row>
    <row r="147276" spans="2:2" x14ac:dyDescent="0.25">
      <c r="B147276" t="s">
        <v>109</v>
      </c>
    </row>
    <row r="147277" spans="2:2" x14ac:dyDescent="0.25">
      <c r="B147277" t="s">
        <v>110</v>
      </c>
    </row>
    <row r="163594" spans="2:2" x14ac:dyDescent="0.25">
      <c r="B163594" t="s">
        <v>30</v>
      </c>
    </row>
    <row r="163595" spans="2:2" x14ac:dyDescent="0.25">
      <c r="B163595" t="s">
        <v>5</v>
      </c>
    </row>
    <row r="163596" spans="2:2" x14ac:dyDescent="0.25">
      <c r="B163596" t="s">
        <v>6</v>
      </c>
    </row>
    <row r="163597" spans="2:2" x14ac:dyDescent="0.25">
      <c r="B163597" t="s">
        <v>7</v>
      </c>
    </row>
    <row r="163598" spans="2:2" x14ac:dyDescent="0.25">
      <c r="B163598" t="s">
        <v>31</v>
      </c>
    </row>
    <row r="163599" spans="2:2" x14ac:dyDescent="0.25">
      <c r="B163599" t="s">
        <v>48</v>
      </c>
    </row>
    <row r="163600" spans="2:2" x14ac:dyDescent="0.25">
      <c r="B163600" t="s">
        <v>49</v>
      </c>
    </row>
    <row r="163601" spans="2:2" x14ac:dyDescent="0.25">
      <c r="B163601" t="s">
        <v>50</v>
      </c>
    </row>
    <row r="163602" spans="2:2" x14ac:dyDescent="0.25">
      <c r="B163602" t="s">
        <v>51</v>
      </c>
    </row>
    <row r="163603" spans="2:2" x14ac:dyDescent="0.25">
      <c r="B163603" t="s">
        <v>52</v>
      </c>
    </row>
    <row r="163604" spans="2:2" x14ac:dyDescent="0.25">
      <c r="B163604" t="s">
        <v>53</v>
      </c>
    </row>
    <row r="163605" spans="2:2" x14ac:dyDescent="0.25">
      <c r="B163605" t="s">
        <v>54</v>
      </c>
    </row>
    <row r="163606" spans="2:2" x14ac:dyDescent="0.25">
      <c r="B163606" t="s">
        <v>55</v>
      </c>
    </row>
    <row r="163607" spans="2:2" x14ac:dyDescent="0.25">
      <c r="B163607" t="s">
        <v>56</v>
      </c>
    </row>
    <row r="163608" spans="2:2" x14ac:dyDescent="0.25">
      <c r="B163608" t="s">
        <v>57</v>
      </c>
    </row>
    <row r="163609" spans="2:2" x14ac:dyDescent="0.25">
      <c r="B163609" t="s">
        <v>58</v>
      </c>
    </row>
    <row r="163610" spans="2:2" x14ac:dyDescent="0.25">
      <c r="B163610" t="s">
        <v>59</v>
      </c>
    </row>
    <row r="163611" spans="2:2" x14ac:dyDescent="0.25">
      <c r="B163611" t="s">
        <v>60</v>
      </c>
    </row>
    <row r="163612" spans="2:2" x14ac:dyDescent="0.25">
      <c r="B163612" t="s">
        <v>61</v>
      </c>
    </row>
    <row r="163613" spans="2:2" x14ac:dyDescent="0.25">
      <c r="B163613" t="s">
        <v>62</v>
      </c>
    </row>
    <row r="163614" spans="2:2" x14ac:dyDescent="0.25">
      <c r="B163614" t="s">
        <v>63</v>
      </c>
    </row>
    <row r="163615" spans="2:2" x14ac:dyDescent="0.25">
      <c r="B163615" t="s">
        <v>64</v>
      </c>
    </row>
    <row r="163616" spans="2:2" x14ac:dyDescent="0.25">
      <c r="B163616" t="s">
        <v>65</v>
      </c>
    </row>
    <row r="163617" spans="2:2" x14ac:dyDescent="0.25">
      <c r="B163617" t="s">
        <v>66</v>
      </c>
    </row>
    <row r="163618" spans="2:2" x14ac:dyDescent="0.25">
      <c r="B163618" t="s">
        <v>67</v>
      </c>
    </row>
    <row r="163619" spans="2:2" x14ac:dyDescent="0.25">
      <c r="B163619" t="s">
        <v>68</v>
      </c>
    </row>
    <row r="163620" spans="2:2" x14ac:dyDescent="0.25">
      <c r="B163620" t="s">
        <v>69</v>
      </c>
    </row>
    <row r="163621" spans="2:2" x14ac:dyDescent="0.25">
      <c r="B163621" t="s">
        <v>70</v>
      </c>
    </row>
    <row r="163622" spans="2:2" x14ac:dyDescent="0.25">
      <c r="B163622" t="s">
        <v>71</v>
      </c>
    </row>
    <row r="163623" spans="2:2" x14ac:dyDescent="0.25">
      <c r="B163623" t="s">
        <v>72</v>
      </c>
    </row>
    <row r="163624" spans="2:2" x14ac:dyDescent="0.25">
      <c r="B163624" t="s">
        <v>73</v>
      </c>
    </row>
    <row r="163625" spans="2:2" x14ac:dyDescent="0.25">
      <c r="B163625" t="s">
        <v>74</v>
      </c>
    </row>
    <row r="163626" spans="2:2" x14ac:dyDescent="0.25">
      <c r="B163626" t="s">
        <v>75</v>
      </c>
    </row>
    <row r="163627" spans="2:2" x14ac:dyDescent="0.25">
      <c r="B163627" t="s">
        <v>76</v>
      </c>
    </row>
    <row r="163628" spans="2:2" x14ac:dyDescent="0.25">
      <c r="B163628" t="s">
        <v>77</v>
      </c>
    </row>
    <row r="163629" spans="2:2" x14ac:dyDescent="0.25">
      <c r="B163629" t="s">
        <v>78</v>
      </c>
    </row>
    <row r="163630" spans="2:2" x14ac:dyDescent="0.25">
      <c r="B163630" t="s">
        <v>79</v>
      </c>
    </row>
    <row r="163631" spans="2:2" x14ac:dyDescent="0.25">
      <c r="B163631" t="s">
        <v>80</v>
      </c>
    </row>
    <row r="163632" spans="2:2" x14ac:dyDescent="0.25">
      <c r="B163632" t="s">
        <v>81</v>
      </c>
    </row>
    <row r="163633" spans="2:2" x14ac:dyDescent="0.25">
      <c r="B163633" t="s">
        <v>82</v>
      </c>
    </row>
    <row r="163634" spans="2:2" x14ac:dyDescent="0.25">
      <c r="B163634" t="s">
        <v>83</v>
      </c>
    </row>
    <row r="163635" spans="2:2" x14ac:dyDescent="0.25">
      <c r="B163635" t="s">
        <v>84</v>
      </c>
    </row>
    <row r="163636" spans="2:2" x14ac:dyDescent="0.25">
      <c r="B163636" t="s">
        <v>85</v>
      </c>
    </row>
    <row r="163637" spans="2:2" x14ac:dyDescent="0.25">
      <c r="B163637" t="s">
        <v>86</v>
      </c>
    </row>
    <row r="163638" spans="2:2" x14ac:dyDescent="0.25">
      <c r="B163638" t="s">
        <v>87</v>
      </c>
    </row>
    <row r="163639" spans="2:2" x14ac:dyDescent="0.25">
      <c r="B163639" t="s">
        <v>88</v>
      </c>
    </row>
    <row r="163640" spans="2:2" x14ac:dyDescent="0.25">
      <c r="B163640" t="s">
        <v>89</v>
      </c>
    </row>
    <row r="163641" spans="2:2" x14ac:dyDescent="0.25">
      <c r="B163641" t="s">
        <v>90</v>
      </c>
    </row>
    <row r="163642" spans="2:2" x14ac:dyDescent="0.25">
      <c r="B163642" t="s">
        <v>91</v>
      </c>
    </row>
    <row r="163643" spans="2:2" x14ac:dyDescent="0.25">
      <c r="B163643" t="s">
        <v>92</v>
      </c>
    </row>
    <row r="163644" spans="2:2" x14ac:dyDescent="0.25">
      <c r="B163644" t="s">
        <v>93</v>
      </c>
    </row>
    <row r="163645" spans="2:2" x14ac:dyDescent="0.25">
      <c r="B163645" t="s">
        <v>94</v>
      </c>
    </row>
    <row r="163646" spans="2:2" x14ac:dyDescent="0.25">
      <c r="B163646" t="s">
        <v>95</v>
      </c>
    </row>
    <row r="163647" spans="2:2" x14ac:dyDescent="0.25">
      <c r="B163647" t="s">
        <v>96</v>
      </c>
    </row>
    <row r="163648" spans="2:2" x14ac:dyDescent="0.25">
      <c r="B163648" t="s">
        <v>97</v>
      </c>
    </row>
    <row r="163649" spans="2:2" x14ac:dyDescent="0.25">
      <c r="B163649" t="s">
        <v>98</v>
      </c>
    </row>
    <row r="163650" spans="2:2" x14ac:dyDescent="0.25">
      <c r="B163650" t="s">
        <v>99</v>
      </c>
    </row>
    <row r="163651" spans="2:2" x14ac:dyDescent="0.25">
      <c r="B163651" t="s">
        <v>100</v>
      </c>
    </row>
    <row r="163652" spans="2:2" x14ac:dyDescent="0.25">
      <c r="B163652" t="s">
        <v>101</v>
      </c>
    </row>
    <row r="163653" spans="2:2" x14ac:dyDescent="0.25">
      <c r="B163653" t="s">
        <v>102</v>
      </c>
    </row>
    <row r="163654" spans="2:2" x14ac:dyDescent="0.25">
      <c r="B163654" t="s">
        <v>103</v>
      </c>
    </row>
    <row r="163655" spans="2:2" x14ac:dyDescent="0.25">
      <c r="B163655" t="s">
        <v>104</v>
      </c>
    </row>
    <row r="163656" spans="2:2" x14ac:dyDescent="0.25">
      <c r="B163656" t="s">
        <v>105</v>
      </c>
    </row>
    <row r="163657" spans="2:2" x14ac:dyDescent="0.25">
      <c r="B163657" t="s">
        <v>106</v>
      </c>
    </row>
    <row r="163658" spans="2:2" x14ac:dyDescent="0.25">
      <c r="B163658" t="s">
        <v>107</v>
      </c>
    </row>
    <row r="163659" spans="2:2" x14ac:dyDescent="0.25">
      <c r="B163659" t="s">
        <v>108</v>
      </c>
    </row>
    <row r="163660" spans="2:2" x14ac:dyDescent="0.25">
      <c r="B163660" t="s">
        <v>109</v>
      </c>
    </row>
    <row r="163661" spans="2:2" x14ac:dyDescent="0.25">
      <c r="B163661" t="s">
        <v>110</v>
      </c>
    </row>
    <row r="179978" spans="2:2" x14ac:dyDescent="0.25">
      <c r="B179978" t="s">
        <v>30</v>
      </c>
    </row>
    <row r="179979" spans="2:2" x14ac:dyDescent="0.25">
      <c r="B179979" t="s">
        <v>5</v>
      </c>
    </row>
    <row r="179980" spans="2:2" x14ac:dyDescent="0.25">
      <c r="B179980" t="s">
        <v>6</v>
      </c>
    </row>
    <row r="179981" spans="2:2" x14ac:dyDescent="0.25">
      <c r="B179981" t="s">
        <v>7</v>
      </c>
    </row>
    <row r="179982" spans="2:2" x14ac:dyDescent="0.25">
      <c r="B179982" t="s">
        <v>31</v>
      </c>
    </row>
    <row r="179983" spans="2:2" x14ac:dyDescent="0.25">
      <c r="B179983" t="s">
        <v>48</v>
      </c>
    </row>
    <row r="179984" spans="2:2" x14ac:dyDescent="0.25">
      <c r="B179984" t="s">
        <v>49</v>
      </c>
    </row>
    <row r="179985" spans="2:2" x14ac:dyDescent="0.25">
      <c r="B179985" t="s">
        <v>50</v>
      </c>
    </row>
    <row r="179986" spans="2:2" x14ac:dyDescent="0.25">
      <c r="B179986" t="s">
        <v>51</v>
      </c>
    </row>
    <row r="179987" spans="2:2" x14ac:dyDescent="0.25">
      <c r="B179987" t="s">
        <v>52</v>
      </c>
    </row>
    <row r="179988" spans="2:2" x14ac:dyDescent="0.25">
      <c r="B179988" t="s">
        <v>53</v>
      </c>
    </row>
    <row r="179989" spans="2:2" x14ac:dyDescent="0.25">
      <c r="B179989" t="s">
        <v>54</v>
      </c>
    </row>
    <row r="179990" spans="2:2" x14ac:dyDescent="0.25">
      <c r="B179990" t="s">
        <v>55</v>
      </c>
    </row>
    <row r="179991" spans="2:2" x14ac:dyDescent="0.25">
      <c r="B179991" t="s">
        <v>56</v>
      </c>
    </row>
    <row r="179992" spans="2:2" x14ac:dyDescent="0.25">
      <c r="B179992" t="s">
        <v>57</v>
      </c>
    </row>
    <row r="179993" spans="2:2" x14ac:dyDescent="0.25">
      <c r="B179993" t="s">
        <v>58</v>
      </c>
    </row>
    <row r="179994" spans="2:2" x14ac:dyDescent="0.25">
      <c r="B179994" t="s">
        <v>59</v>
      </c>
    </row>
    <row r="179995" spans="2:2" x14ac:dyDescent="0.25">
      <c r="B179995" t="s">
        <v>60</v>
      </c>
    </row>
    <row r="179996" spans="2:2" x14ac:dyDescent="0.25">
      <c r="B179996" t="s">
        <v>61</v>
      </c>
    </row>
    <row r="179997" spans="2:2" x14ac:dyDescent="0.25">
      <c r="B179997" t="s">
        <v>62</v>
      </c>
    </row>
    <row r="179998" spans="2:2" x14ac:dyDescent="0.25">
      <c r="B179998" t="s">
        <v>63</v>
      </c>
    </row>
    <row r="179999" spans="2:2" x14ac:dyDescent="0.25">
      <c r="B179999" t="s">
        <v>64</v>
      </c>
    </row>
    <row r="180000" spans="2:2" x14ac:dyDescent="0.25">
      <c r="B180000" t="s">
        <v>65</v>
      </c>
    </row>
    <row r="180001" spans="2:2" x14ac:dyDescent="0.25">
      <c r="B180001" t="s">
        <v>66</v>
      </c>
    </row>
    <row r="180002" spans="2:2" x14ac:dyDescent="0.25">
      <c r="B180002" t="s">
        <v>67</v>
      </c>
    </row>
    <row r="180003" spans="2:2" x14ac:dyDescent="0.25">
      <c r="B180003" t="s">
        <v>68</v>
      </c>
    </row>
    <row r="180004" spans="2:2" x14ac:dyDescent="0.25">
      <c r="B180004" t="s">
        <v>69</v>
      </c>
    </row>
    <row r="180005" spans="2:2" x14ac:dyDescent="0.25">
      <c r="B180005" t="s">
        <v>70</v>
      </c>
    </row>
    <row r="180006" spans="2:2" x14ac:dyDescent="0.25">
      <c r="B180006" t="s">
        <v>71</v>
      </c>
    </row>
    <row r="180007" spans="2:2" x14ac:dyDescent="0.25">
      <c r="B180007" t="s">
        <v>72</v>
      </c>
    </row>
    <row r="180008" spans="2:2" x14ac:dyDescent="0.25">
      <c r="B180008" t="s">
        <v>73</v>
      </c>
    </row>
    <row r="180009" spans="2:2" x14ac:dyDescent="0.25">
      <c r="B180009" t="s">
        <v>74</v>
      </c>
    </row>
    <row r="180010" spans="2:2" x14ac:dyDescent="0.25">
      <c r="B180010" t="s">
        <v>75</v>
      </c>
    </row>
    <row r="180011" spans="2:2" x14ac:dyDescent="0.25">
      <c r="B180011" t="s">
        <v>76</v>
      </c>
    </row>
    <row r="180012" spans="2:2" x14ac:dyDescent="0.25">
      <c r="B180012" t="s">
        <v>77</v>
      </c>
    </row>
    <row r="180013" spans="2:2" x14ac:dyDescent="0.25">
      <c r="B180013" t="s">
        <v>78</v>
      </c>
    </row>
    <row r="180014" spans="2:2" x14ac:dyDescent="0.25">
      <c r="B180014" t="s">
        <v>79</v>
      </c>
    </row>
    <row r="180015" spans="2:2" x14ac:dyDescent="0.25">
      <c r="B180015" t="s">
        <v>80</v>
      </c>
    </row>
    <row r="180016" spans="2:2" x14ac:dyDescent="0.25">
      <c r="B180016" t="s">
        <v>81</v>
      </c>
    </row>
    <row r="180017" spans="2:2" x14ac:dyDescent="0.25">
      <c r="B180017" t="s">
        <v>82</v>
      </c>
    </row>
    <row r="180018" spans="2:2" x14ac:dyDescent="0.25">
      <c r="B180018" t="s">
        <v>83</v>
      </c>
    </row>
    <row r="180019" spans="2:2" x14ac:dyDescent="0.25">
      <c r="B180019" t="s">
        <v>84</v>
      </c>
    </row>
    <row r="180020" spans="2:2" x14ac:dyDescent="0.25">
      <c r="B180020" t="s">
        <v>85</v>
      </c>
    </row>
    <row r="180021" spans="2:2" x14ac:dyDescent="0.25">
      <c r="B180021" t="s">
        <v>86</v>
      </c>
    </row>
    <row r="180022" spans="2:2" x14ac:dyDescent="0.25">
      <c r="B180022" t="s">
        <v>87</v>
      </c>
    </row>
    <row r="180023" spans="2:2" x14ac:dyDescent="0.25">
      <c r="B180023" t="s">
        <v>88</v>
      </c>
    </row>
    <row r="180024" spans="2:2" x14ac:dyDescent="0.25">
      <c r="B180024" t="s">
        <v>89</v>
      </c>
    </row>
    <row r="180025" spans="2:2" x14ac:dyDescent="0.25">
      <c r="B180025" t="s">
        <v>90</v>
      </c>
    </row>
    <row r="180026" spans="2:2" x14ac:dyDescent="0.25">
      <c r="B180026" t="s">
        <v>91</v>
      </c>
    </row>
    <row r="180027" spans="2:2" x14ac:dyDescent="0.25">
      <c r="B180027" t="s">
        <v>92</v>
      </c>
    </row>
    <row r="180028" spans="2:2" x14ac:dyDescent="0.25">
      <c r="B180028" t="s">
        <v>93</v>
      </c>
    </row>
    <row r="180029" spans="2:2" x14ac:dyDescent="0.25">
      <c r="B180029" t="s">
        <v>94</v>
      </c>
    </row>
    <row r="180030" spans="2:2" x14ac:dyDescent="0.25">
      <c r="B180030" t="s">
        <v>95</v>
      </c>
    </row>
    <row r="180031" spans="2:2" x14ac:dyDescent="0.25">
      <c r="B180031" t="s">
        <v>96</v>
      </c>
    </row>
    <row r="180032" spans="2:2" x14ac:dyDescent="0.25">
      <c r="B180032" t="s">
        <v>97</v>
      </c>
    </row>
    <row r="180033" spans="2:2" x14ac:dyDescent="0.25">
      <c r="B180033" t="s">
        <v>98</v>
      </c>
    </row>
    <row r="180034" spans="2:2" x14ac:dyDescent="0.25">
      <c r="B180034" t="s">
        <v>99</v>
      </c>
    </row>
    <row r="180035" spans="2:2" x14ac:dyDescent="0.25">
      <c r="B180035" t="s">
        <v>100</v>
      </c>
    </row>
    <row r="180036" spans="2:2" x14ac:dyDescent="0.25">
      <c r="B180036" t="s">
        <v>101</v>
      </c>
    </row>
    <row r="180037" spans="2:2" x14ac:dyDescent="0.25">
      <c r="B180037" t="s">
        <v>102</v>
      </c>
    </row>
    <row r="180038" spans="2:2" x14ac:dyDescent="0.25">
      <c r="B180038" t="s">
        <v>103</v>
      </c>
    </row>
    <row r="180039" spans="2:2" x14ac:dyDescent="0.25">
      <c r="B180039" t="s">
        <v>104</v>
      </c>
    </row>
    <row r="180040" spans="2:2" x14ac:dyDescent="0.25">
      <c r="B180040" t="s">
        <v>105</v>
      </c>
    </row>
    <row r="180041" spans="2:2" x14ac:dyDescent="0.25">
      <c r="B180041" t="s">
        <v>106</v>
      </c>
    </row>
    <row r="180042" spans="2:2" x14ac:dyDescent="0.25">
      <c r="B180042" t="s">
        <v>107</v>
      </c>
    </row>
    <row r="180043" spans="2:2" x14ac:dyDescent="0.25">
      <c r="B180043" t="s">
        <v>108</v>
      </c>
    </row>
    <row r="180044" spans="2:2" x14ac:dyDescent="0.25">
      <c r="B180044" t="s">
        <v>109</v>
      </c>
    </row>
    <row r="180045" spans="2:2" x14ac:dyDescent="0.25">
      <c r="B180045" t="s">
        <v>110</v>
      </c>
    </row>
    <row r="196362" spans="2:2" x14ac:dyDescent="0.25">
      <c r="B196362" t="s">
        <v>30</v>
      </c>
    </row>
    <row r="196363" spans="2:2" x14ac:dyDescent="0.25">
      <c r="B196363" t="s">
        <v>5</v>
      </c>
    </row>
    <row r="196364" spans="2:2" x14ac:dyDescent="0.25">
      <c r="B196364" t="s">
        <v>6</v>
      </c>
    </row>
    <row r="196365" spans="2:2" x14ac:dyDescent="0.25">
      <c r="B196365" t="s">
        <v>7</v>
      </c>
    </row>
    <row r="196366" spans="2:2" x14ac:dyDescent="0.25">
      <c r="B196366" t="s">
        <v>31</v>
      </c>
    </row>
    <row r="196367" spans="2:2" x14ac:dyDescent="0.25">
      <c r="B196367" t="s">
        <v>48</v>
      </c>
    </row>
    <row r="196368" spans="2:2" x14ac:dyDescent="0.25">
      <c r="B196368" t="s">
        <v>49</v>
      </c>
    </row>
    <row r="196369" spans="2:2" x14ac:dyDescent="0.25">
      <c r="B196369" t="s">
        <v>50</v>
      </c>
    </row>
    <row r="196370" spans="2:2" x14ac:dyDescent="0.25">
      <c r="B196370" t="s">
        <v>51</v>
      </c>
    </row>
    <row r="196371" spans="2:2" x14ac:dyDescent="0.25">
      <c r="B196371" t="s">
        <v>52</v>
      </c>
    </row>
    <row r="196372" spans="2:2" x14ac:dyDescent="0.25">
      <c r="B196372" t="s">
        <v>53</v>
      </c>
    </row>
    <row r="196373" spans="2:2" x14ac:dyDescent="0.25">
      <c r="B196373" t="s">
        <v>54</v>
      </c>
    </row>
    <row r="196374" spans="2:2" x14ac:dyDescent="0.25">
      <c r="B196374" t="s">
        <v>55</v>
      </c>
    </row>
    <row r="196375" spans="2:2" x14ac:dyDescent="0.25">
      <c r="B196375" t="s">
        <v>56</v>
      </c>
    </row>
    <row r="196376" spans="2:2" x14ac:dyDescent="0.25">
      <c r="B196376" t="s">
        <v>57</v>
      </c>
    </row>
    <row r="196377" spans="2:2" x14ac:dyDescent="0.25">
      <c r="B196377" t="s">
        <v>58</v>
      </c>
    </row>
    <row r="196378" spans="2:2" x14ac:dyDescent="0.25">
      <c r="B196378" t="s">
        <v>59</v>
      </c>
    </row>
    <row r="196379" spans="2:2" x14ac:dyDescent="0.25">
      <c r="B196379" t="s">
        <v>60</v>
      </c>
    </row>
    <row r="196380" spans="2:2" x14ac:dyDescent="0.25">
      <c r="B196380" t="s">
        <v>61</v>
      </c>
    </row>
    <row r="196381" spans="2:2" x14ac:dyDescent="0.25">
      <c r="B196381" t="s">
        <v>62</v>
      </c>
    </row>
    <row r="196382" spans="2:2" x14ac:dyDescent="0.25">
      <c r="B196382" t="s">
        <v>63</v>
      </c>
    </row>
    <row r="196383" spans="2:2" x14ac:dyDescent="0.25">
      <c r="B196383" t="s">
        <v>64</v>
      </c>
    </row>
    <row r="196384" spans="2:2" x14ac:dyDescent="0.25">
      <c r="B196384" t="s">
        <v>65</v>
      </c>
    </row>
    <row r="196385" spans="2:2" x14ac:dyDescent="0.25">
      <c r="B196385" t="s">
        <v>66</v>
      </c>
    </row>
    <row r="196386" spans="2:2" x14ac:dyDescent="0.25">
      <c r="B196386" t="s">
        <v>67</v>
      </c>
    </row>
    <row r="196387" spans="2:2" x14ac:dyDescent="0.25">
      <c r="B196387" t="s">
        <v>68</v>
      </c>
    </row>
    <row r="196388" spans="2:2" x14ac:dyDescent="0.25">
      <c r="B196388" t="s">
        <v>69</v>
      </c>
    </row>
    <row r="196389" spans="2:2" x14ac:dyDescent="0.25">
      <c r="B196389" t="s">
        <v>70</v>
      </c>
    </row>
    <row r="196390" spans="2:2" x14ac:dyDescent="0.25">
      <c r="B196390" t="s">
        <v>71</v>
      </c>
    </row>
    <row r="196391" spans="2:2" x14ac:dyDescent="0.25">
      <c r="B196391" t="s">
        <v>72</v>
      </c>
    </row>
    <row r="196392" spans="2:2" x14ac:dyDescent="0.25">
      <c r="B196392" t="s">
        <v>73</v>
      </c>
    </row>
    <row r="196393" spans="2:2" x14ac:dyDescent="0.25">
      <c r="B196393" t="s">
        <v>74</v>
      </c>
    </row>
    <row r="196394" spans="2:2" x14ac:dyDescent="0.25">
      <c r="B196394" t="s">
        <v>75</v>
      </c>
    </row>
    <row r="196395" spans="2:2" x14ac:dyDescent="0.25">
      <c r="B196395" t="s">
        <v>76</v>
      </c>
    </row>
    <row r="196396" spans="2:2" x14ac:dyDescent="0.25">
      <c r="B196396" t="s">
        <v>77</v>
      </c>
    </row>
    <row r="196397" spans="2:2" x14ac:dyDescent="0.25">
      <c r="B196397" t="s">
        <v>78</v>
      </c>
    </row>
    <row r="196398" spans="2:2" x14ac:dyDescent="0.25">
      <c r="B196398" t="s">
        <v>79</v>
      </c>
    </row>
    <row r="196399" spans="2:2" x14ac:dyDescent="0.25">
      <c r="B196399" t="s">
        <v>80</v>
      </c>
    </row>
    <row r="196400" spans="2:2" x14ac:dyDescent="0.25">
      <c r="B196400" t="s">
        <v>81</v>
      </c>
    </row>
    <row r="196401" spans="2:2" x14ac:dyDescent="0.25">
      <c r="B196401" t="s">
        <v>82</v>
      </c>
    </row>
    <row r="196402" spans="2:2" x14ac:dyDescent="0.25">
      <c r="B196402" t="s">
        <v>83</v>
      </c>
    </row>
    <row r="196403" spans="2:2" x14ac:dyDescent="0.25">
      <c r="B196403" t="s">
        <v>84</v>
      </c>
    </row>
    <row r="196404" spans="2:2" x14ac:dyDescent="0.25">
      <c r="B196404" t="s">
        <v>85</v>
      </c>
    </row>
    <row r="196405" spans="2:2" x14ac:dyDescent="0.25">
      <c r="B196405" t="s">
        <v>86</v>
      </c>
    </row>
    <row r="196406" spans="2:2" x14ac:dyDescent="0.25">
      <c r="B196406" t="s">
        <v>87</v>
      </c>
    </row>
    <row r="196407" spans="2:2" x14ac:dyDescent="0.25">
      <c r="B196407" t="s">
        <v>88</v>
      </c>
    </row>
    <row r="196408" spans="2:2" x14ac:dyDescent="0.25">
      <c r="B196408" t="s">
        <v>89</v>
      </c>
    </row>
    <row r="196409" spans="2:2" x14ac:dyDescent="0.25">
      <c r="B196409" t="s">
        <v>90</v>
      </c>
    </row>
    <row r="196410" spans="2:2" x14ac:dyDescent="0.25">
      <c r="B196410" t="s">
        <v>91</v>
      </c>
    </row>
    <row r="196411" spans="2:2" x14ac:dyDescent="0.25">
      <c r="B196411" t="s">
        <v>92</v>
      </c>
    </row>
    <row r="196412" spans="2:2" x14ac:dyDescent="0.25">
      <c r="B196412" t="s">
        <v>93</v>
      </c>
    </row>
    <row r="196413" spans="2:2" x14ac:dyDescent="0.25">
      <c r="B196413" t="s">
        <v>94</v>
      </c>
    </row>
    <row r="196414" spans="2:2" x14ac:dyDescent="0.25">
      <c r="B196414" t="s">
        <v>95</v>
      </c>
    </row>
    <row r="196415" spans="2:2" x14ac:dyDescent="0.25">
      <c r="B196415" t="s">
        <v>96</v>
      </c>
    </row>
    <row r="196416" spans="2:2" x14ac:dyDescent="0.25">
      <c r="B196416" t="s">
        <v>97</v>
      </c>
    </row>
    <row r="196417" spans="2:2" x14ac:dyDescent="0.25">
      <c r="B196417" t="s">
        <v>98</v>
      </c>
    </row>
    <row r="196418" spans="2:2" x14ac:dyDescent="0.25">
      <c r="B196418" t="s">
        <v>99</v>
      </c>
    </row>
    <row r="196419" spans="2:2" x14ac:dyDescent="0.25">
      <c r="B196419" t="s">
        <v>100</v>
      </c>
    </row>
    <row r="196420" spans="2:2" x14ac:dyDescent="0.25">
      <c r="B196420" t="s">
        <v>101</v>
      </c>
    </row>
    <row r="196421" spans="2:2" x14ac:dyDescent="0.25">
      <c r="B196421" t="s">
        <v>102</v>
      </c>
    </row>
    <row r="196422" spans="2:2" x14ac:dyDescent="0.25">
      <c r="B196422" t="s">
        <v>103</v>
      </c>
    </row>
    <row r="196423" spans="2:2" x14ac:dyDescent="0.25">
      <c r="B196423" t="s">
        <v>104</v>
      </c>
    </row>
    <row r="196424" spans="2:2" x14ac:dyDescent="0.25">
      <c r="B196424" t="s">
        <v>105</v>
      </c>
    </row>
    <row r="196425" spans="2:2" x14ac:dyDescent="0.25">
      <c r="B196425" t="s">
        <v>106</v>
      </c>
    </row>
    <row r="196426" spans="2:2" x14ac:dyDescent="0.25">
      <c r="B196426" t="s">
        <v>107</v>
      </c>
    </row>
    <row r="196427" spans="2:2" x14ac:dyDescent="0.25">
      <c r="B196427" t="s">
        <v>108</v>
      </c>
    </row>
    <row r="196428" spans="2:2" x14ac:dyDescent="0.25">
      <c r="B196428" t="s">
        <v>109</v>
      </c>
    </row>
    <row r="196429" spans="2:2" x14ac:dyDescent="0.25">
      <c r="B196429" t="s">
        <v>110</v>
      </c>
    </row>
    <row r="212746" spans="2:2" x14ac:dyDescent="0.25">
      <c r="B212746" t="s">
        <v>30</v>
      </c>
    </row>
    <row r="212747" spans="2:2" x14ac:dyDescent="0.25">
      <c r="B212747" t="s">
        <v>5</v>
      </c>
    </row>
    <row r="212748" spans="2:2" x14ac:dyDescent="0.25">
      <c r="B212748" t="s">
        <v>6</v>
      </c>
    </row>
    <row r="212749" spans="2:2" x14ac:dyDescent="0.25">
      <c r="B212749" t="s">
        <v>7</v>
      </c>
    </row>
    <row r="212750" spans="2:2" x14ac:dyDescent="0.25">
      <c r="B212750" t="s">
        <v>31</v>
      </c>
    </row>
    <row r="212751" spans="2:2" x14ac:dyDescent="0.25">
      <c r="B212751" t="s">
        <v>48</v>
      </c>
    </row>
    <row r="212752" spans="2:2" x14ac:dyDescent="0.25">
      <c r="B212752" t="s">
        <v>49</v>
      </c>
    </row>
    <row r="212753" spans="2:2" x14ac:dyDescent="0.25">
      <c r="B212753" t="s">
        <v>50</v>
      </c>
    </row>
    <row r="212754" spans="2:2" x14ac:dyDescent="0.25">
      <c r="B212754" t="s">
        <v>51</v>
      </c>
    </row>
    <row r="212755" spans="2:2" x14ac:dyDescent="0.25">
      <c r="B212755" t="s">
        <v>52</v>
      </c>
    </row>
    <row r="212756" spans="2:2" x14ac:dyDescent="0.25">
      <c r="B212756" t="s">
        <v>53</v>
      </c>
    </row>
    <row r="212757" spans="2:2" x14ac:dyDescent="0.25">
      <c r="B212757" t="s">
        <v>54</v>
      </c>
    </row>
    <row r="212758" spans="2:2" x14ac:dyDescent="0.25">
      <c r="B212758" t="s">
        <v>55</v>
      </c>
    </row>
    <row r="212759" spans="2:2" x14ac:dyDescent="0.25">
      <c r="B212759" t="s">
        <v>56</v>
      </c>
    </row>
    <row r="212760" spans="2:2" x14ac:dyDescent="0.25">
      <c r="B212760" t="s">
        <v>57</v>
      </c>
    </row>
    <row r="212761" spans="2:2" x14ac:dyDescent="0.25">
      <c r="B212761" t="s">
        <v>58</v>
      </c>
    </row>
    <row r="212762" spans="2:2" x14ac:dyDescent="0.25">
      <c r="B212762" t="s">
        <v>59</v>
      </c>
    </row>
    <row r="212763" spans="2:2" x14ac:dyDescent="0.25">
      <c r="B212763" t="s">
        <v>60</v>
      </c>
    </row>
    <row r="212764" spans="2:2" x14ac:dyDescent="0.25">
      <c r="B212764" t="s">
        <v>61</v>
      </c>
    </row>
    <row r="212765" spans="2:2" x14ac:dyDescent="0.25">
      <c r="B212765" t="s">
        <v>62</v>
      </c>
    </row>
    <row r="212766" spans="2:2" x14ac:dyDescent="0.25">
      <c r="B212766" t="s">
        <v>63</v>
      </c>
    </row>
    <row r="212767" spans="2:2" x14ac:dyDescent="0.25">
      <c r="B212767" t="s">
        <v>64</v>
      </c>
    </row>
    <row r="212768" spans="2:2" x14ac:dyDescent="0.25">
      <c r="B212768" t="s">
        <v>65</v>
      </c>
    </row>
    <row r="212769" spans="2:2" x14ac:dyDescent="0.25">
      <c r="B212769" t="s">
        <v>66</v>
      </c>
    </row>
    <row r="212770" spans="2:2" x14ac:dyDescent="0.25">
      <c r="B212770" t="s">
        <v>67</v>
      </c>
    </row>
    <row r="212771" spans="2:2" x14ac:dyDescent="0.25">
      <c r="B212771" t="s">
        <v>68</v>
      </c>
    </row>
    <row r="212772" spans="2:2" x14ac:dyDescent="0.25">
      <c r="B212772" t="s">
        <v>69</v>
      </c>
    </row>
    <row r="212773" spans="2:2" x14ac:dyDescent="0.25">
      <c r="B212773" t="s">
        <v>70</v>
      </c>
    </row>
    <row r="212774" spans="2:2" x14ac:dyDescent="0.25">
      <c r="B212774" t="s">
        <v>71</v>
      </c>
    </row>
    <row r="212775" spans="2:2" x14ac:dyDescent="0.25">
      <c r="B212775" t="s">
        <v>72</v>
      </c>
    </row>
    <row r="212776" spans="2:2" x14ac:dyDescent="0.25">
      <c r="B212776" t="s">
        <v>73</v>
      </c>
    </row>
    <row r="212777" spans="2:2" x14ac:dyDescent="0.25">
      <c r="B212777" t="s">
        <v>74</v>
      </c>
    </row>
    <row r="212778" spans="2:2" x14ac:dyDescent="0.25">
      <c r="B212778" t="s">
        <v>75</v>
      </c>
    </row>
    <row r="212779" spans="2:2" x14ac:dyDescent="0.25">
      <c r="B212779" t="s">
        <v>76</v>
      </c>
    </row>
    <row r="212780" spans="2:2" x14ac:dyDescent="0.25">
      <c r="B212780" t="s">
        <v>77</v>
      </c>
    </row>
    <row r="212781" spans="2:2" x14ac:dyDescent="0.25">
      <c r="B212781" t="s">
        <v>78</v>
      </c>
    </row>
    <row r="212782" spans="2:2" x14ac:dyDescent="0.25">
      <c r="B212782" t="s">
        <v>79</v>
      </c>
    </row>
    <row r="212783" spans="2:2" x14ac:dyDescent="0.25">
      <c r="B212783" t="s">
        <v>80</v>
      </c>
    </row>
    <row r="212784" spans="2:2" x14ac:dyDescent="0.25">
      <c r="B212784" t="s">
        <v>81</v>
      </c>
    </row>
    <row r="212785" spans="2:2" x14ac:dyDescent="0.25">
      <c r="B212785" t="s">
        <v>82</v>
      </c>
    </row>
    <row r="212786" spans="2:2" x14ac:dyDescent="0.25">
      <c r="B212786" t="s">
        <v>83</v>
      </c>
    </row>
    <row r="212787" spans="2:2" x14ac:dyDescent="0.25">
      <c r="B212787" t="s">
        <v>84</v>
      </c>
    </row>
    <row r="212788" spans="2:2" x14ac:dyDescent="0.25">
      <c r="B212788" t="s">
        <v>85</v>
      </c>
    </row>
    <row r="212789" spans="2:2" x14ac:dyDescent="0.25">
      <c r="B212789" t="s">
        <v>86</v>
      </c>
    </row>
    <row r="212790" spans="2:2" x14ac:dyDescent="0.25">
      <c r="B212790" t="s">
        <v>87</v>
      </c>
    </row>
    <row r="212791" spans="2:2" x14ac:dyDescent="0.25">
      <c r="B212791" t="s">
        <v>88</v>
      </c>
    </row>
    <row r="212792" spans="2:2" x14ac:dyDescent="0.25">
      <c r="B212792" t="s">
        <v>89</v>
      </c>
    </row>
    <row r="212793" spans="2:2" x14ac:dyDescent="0.25">
      <c r="B212793" t="s">
        <v>90</v>
      </c>
    </row>
    <row r="212794" spans="2:2" x14ac:dyDescent="0.25">
      <c r="B212794" t="s">
        <v>91</v>
      </c>
    </row>
    <row r="212795" spans="2:2" x14ac:dyDescent="0.25">
      <c r="B212795" t="s">
        <v>92</v>
      </c>
    </row>
    <row r="212796" spans="2:2" x14ac:dyDescent="0.25">
      <c r="B212796" t="s">
        <v>93</v>
      </c>
    </row>
    <row r="212797" spans="2:2" x14ac:dyDescent="0.25">
      <c r="B212797" t="s">
        <v>94</v>
      </c>
    </row>
    <row r="212798" spans="2:2" x14ac:dyDescent="0.25">
      <c r="B212798" t="s">
        <v>95</v>
      </c>
    </row>
    <row r="212799" spans="2:2" x14ac:dyDescent="0.25">
      <c r="B212799" t="s">
        <v>96</v>
      </c>
    </row>
    <row r="212800" spans="2:2" x14ac:dyDescent="0.25">
      <c r="B212800" t="s">
        <v>97</v>
      </c>
    </row>
    <row r="212801" spans="2:2" x14ac:dyDescent="0.25">
      <c r="B212801" t="s">
        <v>98</v>
      </c>
    </row>
    <row r="212802" spans="2:2" x14ac:dyDescent="0.25">
      <c r="B212802" t="s">
        <v>99</v>
      </c>
    </row>
    <row r="212803" spans="2:2" x14ac:dyDescent="0.25">
      <c r="B212803" t="s">
        <v>100</v>
      </c>
    </row>
    <row r="212804" spans="2:2" x14ac:dyDescent="0.25">
      <c r="B212804" t="s">
        <v>101</v>
      </c>
    </row>
    <row r="212805" spans="2:2" x14ac:dyDescent="0.25">
      <c r="B212805" t="s">
        <v>102</v>
      </c>
    </row>
    <row r="212806" spans="2:2" x14ac:dyDescent="0.25">
      <c r="B212806" t="s">
        <v>103</v>
      </c>
    </row>
    <row r="212807" spans="2:2" x14ac:dyDescent="0.25">
      <c r="B212807" t="s">
        <v>104</v>
      </c>
    </row>
    <row r="212808" spans="2:2" x14ac:dyDescent="0.25">
      <c r="B212808" t="s">
        <v>105</v>
      </c>
    </row>
    <row r="212809" spans="2:2" x14ac:dyDescent="0.25">
      <c r="B212809" t="s">
        <v>106</v>
      </c>
    </row>
    <row r="212810" spans="2:2" x14ac:dyDescent="0.25">
      <c r="B212810" t="s">
        <v>107</v>
      </c>
    </row>
    <row r="212811" spans="2:2" x14ac:dyDescent="0.25">
      <c r="B212811" t="s">
        <v>108</v>
      </c>
    </row>
    <row r="212812" spans="2:2" x14ac:dyDescent="0.25">
      <c r="B212812" t="s">
        <v>109</v>
      </c>
    </row>
    <row r="212813" spans="2:2" x14ac:dyDescent="0.25">
      <c r="B212813" t="s">
        <v>110</v>
      </c>
    </row>
    <row r="229130" spans="2:2" x14ac:dyDescent="0.25">
      <c r="B229130" t="s">
        <v>30</v>
      </c>
    </row>
    <row r="229131" spans="2:2" x14ac:dyDescent="0.25">
      <c r="B229131" t="s">
        <v>5</v>
      </c>
    </row>
    <row r="229132" spans="2:2" x14ac:dyDescent="0.25">
      <c r="B229132" t="s">
        <v>6</v>
      </c>
    </row>
    <row r="229133" spans="2:2" x14ac:dyDescent="0.25">
      <c r="B229133" t="s">
        <v>7</v>
      </c>
    </row>
    <row r="229134" spans="2:2" x14ac:dyDescent="0.25">
      <c r="B229134" t="s">
        <v>31</v>
      </c>
    </row>
    <row r="229135" spans="2:2" x14ac:dyDescent="0.25">
      <c r="B229135" t="s">
        <v>48</v>
      </c>
    </row>
    <row r="229136" spans="2:2" x14ac:dyDescent="0.25">
      <c r="B229136" t="s">
        <v>49</v>
      </c>
    </row>
    <row r="229137" spans="2:2" x14ac:dyDescent="0.25">
      <c r="B229137" t="s">
        <v>50</v>
      </c>
    </row>
    <row r="229138" spans="2:2" x14ac:dyDescent="0.25">
      <c r="B229138" t="s">
        <v>51</v>
      </c>
    </row>
    <row r="229139" spans="2:2" x14ac:dyDescent="0.25">
      <c r="B229139" t="s">
        <v>52</v>
      </c>
    </row>
    <row r="229140" spans="2:2" x14ac:dyDescent="0.25">
      <c r="B229140" t="s">
        <v>53</v>
      </c>
    </row>
    <row r="229141" spans="2:2" x14ac:dyDescent="0.25">
      <c r="B229141" t="s">
        <v>54</v>
      </c>
    </row>
    <row r="229142" spans="2:2" x14ac:dyDescent="0.25">
      <c r="B229142" t="s">
        <v>55</v>
      </c>
    </row>
    <row r="229143" spans="2:2" x14ac:dyDescent="0.25">
      <c r="B229143" t="s">
        <v>56</v>
      </c>
    </row>
    <row r="229144" spans="2:2" x14ac:dyDescent="0.25">
      <c r="B229144" t="s">
        <v>57</v>
      </c>
    </row>
    <row r="229145" spans="2:2" x14ac:dyDescent="0.25">
      <c r="B229145" t="s">
        <v>58</v>
      </c>
    </row>
    <row r="229146" spans="2:2" x14ac:dyDescent="0.25">
      <c r="B229146" t="s">
        <v>59</v>
      </c>
    </row>
    <row r="229147" spans="2:2" x14ac:dyDescent="0.25">
      <c r="B229147" t="s">
        <v>60</v>
      </c>
    </row>
    <row r="229148" spans="2:2" x14ac:dyDescent="0.25">
      <c r="B229148" t="s">
        <v>61</v>
      </c>
    </row>
    <row r="229149" spans="2:2" x14ac:dyDescent="0.25">
      <c r="B229149" t="s">
        <v>62</v>
      </c>
    </row>
    <row r="229150" spans="2:2" x14ac:dyDescent="0.25">
      <c r="B229150" t="s">
        <v>63</v>
      </c>
    </row>
    <row r="229151" spans="2:2" x14ac:dyDescent="0.25">
      <c r="B229151" t="s">
        <v>64</v>
      </c>
    </row>
    <row r="229152" spans="2:2" x14ac:dyDescent="0.25">
      <c r="B229152" t="s">
        <v>65</v>
      </c>
    </row>
    <row r="229153" spans="2:2" x14ac:dyDescent="0.25">
      <c r="B229153" t="s">
        <v>66</v>
      </c>
    </row>
    <row r="229154" spans="2:2" x14ac:dyDescent="0.25">
      <c r="B229154" t="s">
        <v>67</v>
      </c>
    </row>
    <row r="229155" spans="2:2" x14ac:dyDescent="0.25">
      <c r="B229155" t="s">
        <v>68</v>
      </c>
    </row>
    <row r="229156" spans="2:2" x14ac:dyDescent="0.25">
      <c r="B229156" t="s">
        <v>69</v>
      </c>
    </row>
    <row r="229157" spans="2:2" x14ac:dyDescent="0.25">
      <c r="B229157" t="s">
        <v>70</v>
      </c>
    </row>
    <row r="229158" spans="2:2" x14ac:dyDescent="0.25">
      <c r="B229158" t="s">
        <v>71</v>
      </c>
    </row>
    <row r="229159" spans="2:2" x14ac:dyDescent="0.25">
      <c r="B229159" t="s">
        <v>72</v>
      </c>
    </row>
    <row r="229160" spans="2:2" x14ac:dyDescent="0.25">
      <c r="B229160" t="s">
        <v>73</v>
      </c>
    </row>
    <row r="229161" spans="2:2" x14ac:dyDescent="0.25">
      <c r="B229161" t="s">
        <v>74</v>
      </c>
    </row>
    <row r="229162" spans="2:2" x14ac:dyDescent="0.25">
      <c r="B229162" t="s">
        <v>75</v>
      </c>
    </row>
    <row r="229163" spans="2:2" x14ac:dyDescent="0.25">
      <c r="B229163" t="s">
        <v>76</v>
      </c>
    </row>
    <row r="229164" spans="2:2" x14ac:dyDescent="0.25">
      <c r="B229164" t="s">
        <v>77</v>
      </c>
    </row>
    <row r="229165" spans="2:2" x14ac:dyDescent="0.25">
      <c r="B229165" t="s">
        <v>78</v>
      </c>
    </row>
    <row r="229166" spans="2:2" x14ac:dyDescent="0.25">
      <c r="B229166" t="s">
        <v>79</v>
      </c>
    </row>
    <row r="229167" spans="2:2" x14ac:dyDescent="0.25">
      <c r="B229167" t="s">
        <v>80</v>
      </c>
    </row>
    <row r="229168" spans="2:2" x14ac:dyDescent="0.25">
      <c r="B229168" t="s">
        <v>81</v>
      </c>
    </row>
    <row r="229169" spans="2:2" x14ac:dyDescent="0.25">
      <c r="B229169" t="s">
        <v>82</v>
      </c>
    </row>
    <row r="229170" spans="2:2" x14ac:dyDescent="0.25">
      <c r="B229170" t="s">
        <v>83</v>
      </c>
    </row>
    <row r="229171" spans="2:2" x14ac:dyDescent="0.25">
      <c r="B229171" t="s">
        <v>84</v>
      </c>
    </row>
    <row r="229172" spans="2:2" x14ac:dyDescent="0.25">
      <c r="B229172" t="s">
        <v>85</v>
      </c>
    </row>
    <row r="229173" spans="2:2" x14ac:dyDescent="0.25">
      <c r="B229173" t="s">
        <v>86</v>
      </c>
    </row>
    <row r="229174" spans="2:2" x14ac:dyDescent="0.25">
      <c r="B229174" t="s">
        <v>87</v>
      </c>
    </row>
    <row r="229175" spans="2:2" x14ac:dyDescent="0.25">
      <c r="B229175" t="s">
        <v>88</v>
      </c>
    </row>
    <row r="229176" spans="2:2" x14ac:dyDescent="0.25">
      <c r="B229176" t="s">
        <v>89</v>
      </c>
    </row>
    <row r="229177" spans="2:2" x14ac:dyDescent="0.25">
      <c r="B229177" t="s">
        <v>90</v>
      </c>
    </row>
    <row r="229178" spans="2:2" x14ac:dyDescent="0.25">
      <c r="B229178" t="s">
        <v>91</v>
      </c>
    </row>
    <row r="229179" spans="2:2" x14ac:dyDescent="0.25">
      <c r="B229179" t="s">
        <v>92</v>
      </c>
    </row>
    <row r="229180" spans="2:2" x14ac:dyDescent="0.25">
      <c r="B229180" t="s">
        <v>93</v>
      </c>
    </row>
    <row r="229181" spans="2:2" x14ac:dyDescent="0.25">
      <c r="B229181" t="s">
        <v>94</v>
      </c>
    </row>
    <row r="229182" spans="2:2" x14ac:dyDescent="0.25">
      <c r="B229182" t="s">
        <v>95</v>
      </c>
    </row>
    <row r="229183" spans="2:2" x14ac:dyDescent="0.25">
      <c r="B229183" t="s">
        <v>96</v>
      </c>
    </row>
    <row r="229184" spans="2:2" x14ac:dyDescent="0.25">
      <c r="B229184" t="s">
        <v>97</v>
      </c>
    </row>
    <row r="229185" spans="2:2" x14ac:dyDescent="0.25">
      <c r="B229185" t="s">
        <v>98</v>
      </c>
    </row>
    <row r="229186" spans="2:2" x14ac:dyDescent="0.25">
      <c r="B229186" t="s">
        <v>99</v>
      </c>
    </row>
    <row r="229187" spans="2:2" x14ac:dyDescent="0.25">
      <c r="B229187" t="s">
        <v>100</v>
      </c>
    </row>
    <row r="229188" spans="2:2" x14ac:dyDescent="0.25">
      <c r="B229188" t="s">
        <v>101</v>
      </c>
    </row>
    <row r="229189" spans="2:2" x14ac:dyDescent="0.25">
      <c r="B229189" t="s">
        <v>102</v>
      </c>
    </row>
    <row r="229190" spans="2:2" x14ac:dyDescent="0.25">
      <c r="B229190" t="s">
        <v>103</v>
      </c>
    </row>
    <row r="229191" spans="2:2" x14ac:dyDescent="0.25">
      <c r="B229191" t="s">
        <v>104</v>
      </c>
    </row>
    <row r="229192" spans="2:2" x14ac:dyDescent="0.25">
      <c r="B229192" t="s">
        <v>105</v>
      </c>
    </row>
    <row r="229193" spans="2:2" x14ac:dyDescent="0.25">
      <c r="B229193" t="s">
        <v>106</v>
      </c>
    </row>
    <row r="229194" spans="2:2" x14ac:dyDescent="0.25">
      <c r="B229194" t="s">
        <v>107</v>
      </c>
    </row>
    <row r="229195" spans="2:2" x14ac:dyDescent="0.25">
      <c r="B229195" t="s">
        <v>108</v>
      </c>
    </row>
    <row r="229196" spans="2:2" x14ac:dyDescent="0.25">
      <c r="B229196" t="s">
        <v>109</v>
      </c>
    </row>
    <row r="229197" spans="2:2" x14ac:dyDescent="0.25">
      <c r="B229197" t="s">
        <v>110</v>
      </c>
    </row>
    <row r="245514" spans="2:2" x14ac:dyDescent="0.25">
      <c r="B245514" t="s">
        <v>30</v>
      </c>
    </row>
    <row r="245515" spans="2:2" x14ac:dyDescent="0.25">
      <c r="B245515" t="s">
        <v>5</v>
      </c>
    </row>
    <row r="245516" spans="2:2" x14ac:dyDescent="0.25">
      <c r="B245516" t="s">
        <v>6</v>
      </c>
    </row>
    <row r="245517" spans="2:2" x14ac:dyDescent="0.25">
      <c r="B245517" t="s">
        <v>7</v>
      </c>
    </row>
    <row r="245518" spans="2:2" x14ac:dyDescent="0.25">
      <c r="B245518" t="s">
        <v>31</v>
      </c>
    </row>
    <row r="245519" spans="2:2" x14ac:dyDescent="0.25">
      <c r="B245519" t="s">
        <v>48</v>
      </c>
    </row>
    <row r="245520" spans="2:2" x14ac:dyDescent="0.25">
      <c r="B245520" t="s">
        <v>49</v>
      </c>
    </row>
    <row r="245521" spans="2:2" x14ac:dyDescent="0.25">
      <c r="B245521" t="s">
        <v>50</v>
      </c>
    </row>
    <row r="245522" spans="2:2" x14ac:dyDescent="0.25">
      <c r="B245522" t="s">
        <v>51</v>
      </c>
    </row>
    <row r="245523" spans="2:2" x14ac:dyDescent="0.25">
      <c r="B245523" t="s">
        <v>52</v>
      </c>
    </row>
    <row r="245524" spans="2:2" x14ac:dyDescent="0.25">
      <c r="B245524" t="s">
        <v>53</v>
      </c>
    </row>
    <row r="245525" spans="2:2" x14ac:dyDescent="0.25">
      <c r="B245525" t="s">
        <v>54</v>
      </c>
    </row>
    <row r="245526" spans="2:2" x14ac:dyDescent="0.25">
      <c r="B245526" t="s">
        <v>55</v>
      </c>
    </row>
    <row r="245527" spans="2:2" x14ac:dyDescent="0.25">
      <c r="B245527" t="s">
        <v>56</v>
      </c>
    </row>
    <row r="245528" spans="2:2" x14ac:dyDescent="0.25">
      <c r="B245528" t="s">
        <v>57</v>
      </c>
    </row>
    <row r="245529" spans="2:2" x14ac:dyDescent="0.25">
      <c r="B245529" t="s">
        <v>58</v>
      </c>
    </row>
    <row r="245530" spans="2:2" x14ac:dyDescent="0.25">
      <c r="B245530" t="s">
        <v>59</v>
      </c>
    </row>
    <row r="245531" spans="2:2" x14ac:dyDescent="0.25">
      <c r="B245531" t="s">
        <v>60</v>
      </c>
    </row>
    <row r="245532" spans="2:2" x14ac:dyDescent="0.25">
      <c r="B245532" t="s">
        <v>61</v>
      </c>
    </row>
    <row r="245533" spans="2:2" x14ac:dyDescent="0.25">
      <c r="B245533" t="s">
        <v>62</v>
      </c>
    </row>
    <row r="245534" spans="2:2" x14ac:dyDescent="0.25">
      <c r="B245534" t="s">
        <v>63</v>
      </c>
    </row>
    <row r="245535" spans="2:2" x14ac:dyDescent="0.25">
      <c r="B245535" t="s">
        <v>64</v>
      </c>
    </row>
    <row r="245536" spans="2:2" x14ac:dyDescent="0.25">
      <c r="B245536" t="s">
        <v>65</v>
      </c>
    </row>
    <row r="245537" spans="2:2" x14ac:dyDescent="0.25">
      <c r="B245537" t="s">
        <v>66</v>
      </c>
    </row>
    <row r="245538" spans="2:2" x14ac:dyDescent="0.25">
      <c r="B245538" t="s">
        <v>67</v>
      </c>
    </row>
    <row r="245539" spans="2:2" x14ac:dyDescent="0.25">
      <c r="B245539" t="s">
        <v>68</v>
      </c>
    </row>
    <row r="245540" spans="2:2" x14ac:dyDescent="0.25">
      <c r="B245540" t="s">
        <v>69</v>
      </c>
    </row>
    <row r="245541" spans="2:2" x14ac:dyDescent="0.25">
      <c r="B245541" t="s">
        <v>70</v>
      </c>
    </row>
    <row r="245542" spans="2:2" x14ac:dyDescent="0.25">
      <c r="B245542" t="s">
        <v>71</v>
      </c>
    </row>
    <row r="245543" spans="2:2" x14ac:dyDescent="0.25">
      <c r="B245543" t="s">
        <v>72</v>
      </c>
    </row>
    <row r="245544" spans="2:2" x14ac:dyDescent="0.25">
      <c r="B245544" t="s">
        <v>73</v>
      </c>
    </row>
    <row r="245545" spans="2:2" x14ac:dyDescent="0.25">
      <c r="B245545" t="s">
        <v>74</v>
      </c>
    </row>
    <row r="245546" spans="2:2" x14ac:dyDescent="0.25">
      <c r="B245546" t="s">
        <v>75</v>
      </c>
    </row>
    <row r="245547" spans="2:2" x14ac:dyDescent="0.25">
      <c r="B245547" t="s">
        <v>76</v>
      </c>
    </row>
    <row r="245548" spans="2:2" x14ac:dyDescent="0.25">
      <c r="B245548" t="s">
        <v>77</v>
      </c>
    </row>
    <row r="245549" spans="2:2" x14ac:dyDescent="0.25">
      <c r="B245549" t="s">
        <v>78</v>
      </c>
    </row>
    <row r="245550" spans="2:2" x14ac:dyDescent="0.25">
      <c r="B245550" t="s">
        <v>79</v>
      </c>
    </row>
    <row r="245551" spans="2:2" x14ac:dyDescent="0.25">
      <c r="B245551" t="s">
        <v>80</v>
      </c>
    </row>
    <row r="245552" spans="2:2" x14ac:dyDescent="0.25">
      <c r="B245552" t="s">
        <v>81</v>
      </c>
    </row>
    <row r="245553" spans="2:2" x14ac:dyDescent="0.25">
      <c r="B245553" t="s">
        <v>82</v>
      </c>
    </row>
    <row r="245554" spans="2:2" x14ac:dyDescent="0.25">
      <c r="B245554" t="s">
        <v>83</v>
      </c>
    </row>
    <row r="245555" spans="2:2" x14ac:dyDescent="0.25">
      <c r="B245555" t="s">
        <v>84</v>
      </c>
    </row>
    <row r="245556" spans="2:2" x14ac:dyDescent="0.25">
      <c r="B245556" t="s">
        <v>85</v>
      </c>
    </row>
    <row r="245557" spans="2:2" x14ac:dyDescent="0.25">
      <c r="B245557" t="s">
        <v>86</v>
      </c>
    </row>
    <row r="245558" spans="2:2" x14ac:dyDescent="0.25">
      <c r="B245558" t="s">
        <v>87</v>
      </c>
    </row>
    <row r="245559" spans="2:2" x14ac:dyDescent="0.25">
      <c r="B245559" t="s">
        <v>88</v>
      </c>
    </row>
    <row r="245560" spans="2:2" x14ac:dyDescent="0.25">
      <c r="B245560" t="s">
        <v>89</v>
      </c>
    </row>
    <row r="245561" spans="2:2" x14ac:dyDescent="0.25">
      <c r="B245561" t="s">
        <v>90</v>
      </c>
    </row>
    <row r="245562" spans="2:2" x14ac:dyDescent="0.25">
      <c r="B245562" t="s">
        <v>91</v>
      </c>
    </row>
    <row r="245563" spans="2:2" x14ac:dyDescent="0.25">
      <c r="B245563" t="s">
        <v>92</v>
      </c>
    </row>
    <row r="245564" spans="2:2" x14ac:dyDescent="0.25">
      <c r="B245564" t="s">
        <v>93</v>
      </c>
    </row>
    <row r="245565" spans="2:2" x14ac:dyDescent="0.25">
      <c r="B245565" t="s">
        <v>94</v>
      </c>
    </row>
    <row r="245566" spans="2:2" x14ac:dyDescent="0.25">
      <c r="B245566" t="s">
        <v>95</v>
      </c>
    </row>
    <row r="245567" spans="2:2" x14ac:dyDescent="0.25">
      <c r="B245567" t="s">
        <v>96</v>
      </c>
    </row>
    <row r="245568" spans="2:2" x14ac:dyDescent="0.25">
      <c r="B245568" t="s">
        <v>97</v>
      </c>
    </row>
    <row r="245569" spans="2:2" x14ac:dyDescent="0.25">
      <c r="B245569" t="s">
        <v>98</v>
      </c>
    </row>
    <row r="245570" spans="2:2" x14ac:dyDescent="0.25">
      <c r="B245570" t="s">
        <v>99</v>
      </c>
    </row>
    <row r="245571" spans="2:2" x14ac:dyDescent="0.25">
      <c r="B245571" t="s">
        <v>100</v>
      </c>
    </row>
    <row r="245572" spans="2:2" x14ac:dyDescent="0.25">
      <c r="B245572" t="s">
        <v>101</v>
      </c>
    </row>
    <row r="245573" spans="2:2" x14ac:dyDescent="0.25">
      <c r="B245573" t="s">
        <v>102</v>
      </c>
    </row>
    <row r="245574" spans="2:2" x14ac:dyDescent="0.25">
      <c r="B245574" t="s">
        <v>103</v>
      </c>
    </row>
    <row r="245575" spans="2:2" x14ac:dyDescent="0.25">
      <c r="B245575" t="s">
        <v>104</v>
      </c>
    </row>
    <row r="245576" spans="2:2" x14ac:dyDescent="0.25">
      <c r="B245576" t="s">
        <v>105</v>
      </c>
    </row>
    <row r="245577" spans="2:2" x14ac:dyDescent="0.25">
      <c r="B245577" t="s">
        <v>106</v>
      </c>
    </row>
    <row r="245578" spans="2:2" x14ac:dyDescent="0.25">
      <c r="B245578" t="s">
        <v>107</v>
      </c>
    </row>
    <row r="245579" spans="2:2" x14ac:dyDescent="0.25">
      <c r="B245579" t="s">
        <v>108</v>
      </c>
    </row>
    <row r="245580" spans="2:2" x14ac:dyDescent="0.25">
      <c r="B245580" t="s">
        <v>109</v>
      </c>
    </row>
    <row r="245581" spans="2:2" x14ac:dyDescent="0.25">
      <c r="B245581" t="s">
        <v>110</v>
      </c>
    </row>
    <row r="261898" spans="2:2" x14ac:dyDescent="0.25">
      <c r="B261898" t="s">
        <v>30</v>
      </c>
    </row>
    <row r="261899" spans="2:2" x14ac:dyDescent="0.25">
      <c r="B261899" t="s">
        <v>5</v>
      </c>
    </row>
    <row r="261900" spans="2:2" x14ac:dyDescent="0.25">
      <c r="B261900" t="s">
        <v>6</v>
      </c>
    </row>
    <row r="261901" spans="2:2" x14ac:dyDescent="0.25">
      <c r="B261901" t="s">
        <v>7</v>
      </c>
    </row>
    <row r="261902" spans="2:2" x14ac:dyDescent="0.25">
      <c r="B261902" t="s">
        <v>31</v>
      </c>
    </row>
    <row r="261903" spans="2:2" x14ac:dyDescent="0.25">
      <c r="B261903" t="s">
        <v>48</v>
      </c>
    </row>
    <row r="261904" spans="2:2" x14ac:dyDescent="0.25">
      <c r="B261904" t="s">
        <v>49</v>
      </c>
    </row>
    <row r="261905" spans="2:2" x14ac:dyDescent="0.25">
      <c r="B261905" t="s">
        <v>50</v>
      </c>
    </row>
    <row r="261906" spans="2:2" x14ac:dyDescent="0.25">
      <c r="B261906" t="s">
        <v>51</v>
      </c>
    </row>
    <row r="261907" spans="2:2" x14ac:dyDescent="0.25">
      <c r="B261907" t="s">
        <v>52</v>
      </c>
    </row>
    <row r="261908" spans="2:2" x14ac:dyDescent="0.25">
      <c r="B261908" t="s">
        <v>53</v>
      </c>
    </row>
    <row r="261909" spans="2:2" x14ac:dyDescent="0.25">
      <c r="B261909" t="s">
        <v>54</v>
      </c>
    </row>
    <row r="261910" spans="2:2" x14ac:dyDescent="0.25">
      <c r="B261910" t="s">
        <v>55</v>
      </c>
    </row>
    <row r="261911" spans="2:2" x14ac:dyDescent="0.25">
      <c r="B261911" t="s">
        <v>56</v>
      </c>
    </row>
    <row r="261912" spans="2:2" x14ac:dyDescent="0.25">
      <c r="B261912" t="s">
        <v>57</v>
      </c>
    </row>
    <row r="261913" spans="2:2" x14ac:dyDescent="0.25">
      <c r="B261913" t="s">
        <v>58</v>
      </c>
    </row>
    <row r="261914" spans="2:2" x14ac:dyDescent="0.25">
      <c r="B261914" t="s">
        <v>59</v>
      </c>
    </row>
    <row r="261915" spans="2:2" x14ac:dyDescent="0.25">
      <c r="B261915" t="s">
        <v>60</v>
      </c>
    </row>
    <row r="261916" spans="2:2" x14ac:dyDescent="0.25">
      <c r="B261916" t="s">
        <v>61</v>
      </c>
    </row>
    <row r="261917" spans="2:2" x14ac:dyDescent="0.25">
      <c r="B261917" t="s">
        <v>62</v>
      </c>
    </row>
    <row r="261918" spans="2:2" x14ac:dyDescent="0.25">
      <c r="B261918" t="s">
        <v>63</v>
      </c>
    </row>
    <row r="261919" spans="2:2" x14ac:dyDescent="0.25">
      <c r="B261919" t="s">
        <v>64</v>
      </c>
    </row>
    <row r="261920" spans="2:2" x14ac:dyDescent="0.25">
      <c r="B261920" t="s">
        <v>65</v>
      </c>
    </row>
    <row r="261921" spans="2:2" x14ac:dyDescent="0.25">
      <c r="B261921" t="s">
        <v>66</v>
      </c>
    </row>
    <row r="261922" spans="2:2" x14ac:dyDescent="0.25">
      <c r="B261922" t="s">
        <v>67</v>
      </c>
    </row>
    <row r="261923" spans="2:2" x14ac:dyDescent="0.25">
      <c r="B261923" t="s">
        <v>68</v>
      </c>
    </row>
    <row r="261924" spans="2:2" x14ac:dyDescent="0.25">
      <c r="B261924" t="s">
        <v>69</v>
      </c>
    </row>
    <row r="261925" spans="2:2" x14ac:dyDescent="0.25">
      <c r="B261925" t="s">
        <v>70</v>
      </c>
    </row>
    <row r="261926" spans="2:2" x14ac:dyDescent="0.25">
      <c r="B261926" t="s">
        <v>71</v>
      </c>
    </row>
    <row r="261927" spans="2:2" x14ac:dyDescent="0.25">
      <c r="B261927" t="s">
        <v>72</v>
      </c>
    </row>
    <row r="261928" spans="2:2" x14ac:dyDescent="0.25">
      <c r="B261928" t="s">
        <v>73</v>
      </c>
    </row>
    <row r="261929" spans="2:2" x14ac:dyDescent="0.25">
      <c r="B261929" t="s">
        <v>74</v>
      </c>
    </row>
    <row r="261930" spans="2:2" x14ac:dyDescent="0.25">
      <c r="B261930" t="s">
        <v>75</v>
      </c>
    </row>
    <row r="261931" spans="2:2" x14ac:dyDescent="0.25">
      <c r="B261931" t="s">
        <v>76</v>
      </c>
    </row>
    <row r="261932" spans="2:2" x14ac:dyDescent="0.25">
      <c r="B261932" t="s">
        <v>77</v>
      </c>
    </row>
    <row r="261933" spans="2:2" x14ac:dyDescent="0.25">
      <c r="B261933" t="s">
        <v>78</v>
      </c>
    </row>
    <row r="261934" spans="2:2" x14ac:dyDescent="0.25">
      <c r="B261934" t="s">
        <v>79</v>
      </c>
    </row>
    <row r="261935" spans="2:2" x14ac:dyDescent="0.25">
      <c r="B261935" t="s">
        <v>80</v>
      </c>
    </row>
    <row r="261936" spans="2:2" x14ac:dyDescent="0.25">
      <c r="B261936" t="s">
        <v>81</v>
      </c>
    </row>
    <row r="261937" spans="2:2" x14ac:dyDescent="0.25">
      <c r="B261937" t="s">
        <v>82</v>
      </c>
    </row>
    <row r="261938" spans="2:2" x14ac:dyDescent="0.25">
      <c r="B261938" t="s">
        <v>83</v>
      </c>
    </row>
    <row r="261939" spans="2:2" x14ac:dyDescent="0.25">
      <c r="B261939" t="s">
        <v>84</v>
      </c>
    </row>
    <row r="261940" spans="2:2" x14ac:dyDescent="0.25">
      <c r="B261940" t="s">
        <v>85</v>
      </c>
    </row>
    <row r="261941" spans="2:2" x14ac:dyDescent="0.25">
      <c r="B261941" t="s">
        <v>86</v>
      </c>
    </row>
    <row r="261942" spans="2:2" x14ac:dyDescent="0.25">
      <c r="B261942" t="s">
        <v>87</v>
      </c>
    </row>
    <row r="261943" spans="2:2" x14ac:dyDescent="0.25">
      <c r="B261943" t="s">
        <v>88</v>
      </c>
    </row>
    <row r="261944" spans="2:2" x14ac:dyDescent="0.25">
      <c r="B261944" t="s">
        <v>89</v>
      </c>
    </row>
    <row r="261945" spans="2:2" x14ac:dyDescent="0.25">
      <c r="B261945" t="s">
        <v>90</v>
      </c>
    </row>
    <row r="261946" spans="2:2" x14ac:dyDescent="0.25">
      <c r="B261946" t="s">
        <v>91</v>
      </c>
    </row>
    <row r="261947" spans="2:2" x14ac:dyDescent="0.25">
      <c r="B261947" t="s">
        <v>92</v>
      </c>
    </row>
    <row r="261948" spans="2:2" x14ac:dyDescent="0.25">
      <c r="B261948" t="s">
        <v>93</v>
      </c>
    </row>
    <row r="261949" spans="2:2" x14ac:dyDescent="0.25">
      <c r="B261949" t="s">
        <v>94</v>
      </c>
    </row>
    <row r="261950" spans="2:2" x14ac:dyDescent="0.25">
      <c r="B261950" t="s">
        <v>95</v>
      </c>
    </row>
    <row r="261951" spans="2:2" x14ac:dyDescent="0.25">
      <c r="B261951" t="s">
        <v>96</v>
      </c>
    </row>
    <row r="261952" spans="2:2" x14ac:dyDescent="0.25">
      <c r="B261952" t="s">
        <v>97</v>
      </c>
    </row>
    <row r="261953" spans="2:2" x14ac:dyDescent="0.25">
      <c r="B261953" t="s">
        <v>98</v>
      </c>
    </row>
    <row r="261954" spans="2:2" x14ac:dyDescent="0.25">
      <c r="B261954" t="s">
        <v>99</v>
      </c>
    </row>
    <row r="261955" spans="2:2" x14ac:dyDescent="0.25">
      <c r="B261955" t="s">
        <v>100</v>
      </c>
    </row>
    <row r="261956" spans="2:2" x14ac:dyDescent="0.25">
      <c r="B261956" t="s">
        <v>101</v>
      </c>
    </row>
    <row r="261957" spans="2:2" x14ac:dyDescent="0.25">
      <c r="B261957" t="s">
        <v>102</v>
      </c>
    </row>
    <row r="261958" spans="2:2" x14ac:dyDescent="0.25">
      <c r="B261958" t="s">
        <v>103</v>
      </c>
    </row>
    <row r="261959" spans="2:2" x14ac:dyDescent="0.25">
      <c r="B261959" t="s">
        <v>104</v>
      </c>
    </row>
    <row r="261960" spans="2:2" x14ac:dyDescent="0.25">
      <c r="B261960" t="s">
        <v>105</v>
      </c>
    </row>
    <row r="261961" spans="2:2" x14ac:dyDescent="0.25">
      <c r="B261961" t="s">
        <v>106</v>
      </c>
    </row>
    <row r="261962" spans="2:2" x14ac:dyDescent="0.25">
      <c r="B261962" t="s">
        <v>107</v>
      </c>
    </row>
    <row r="261963" spans="2:2" x14ac:dyDescent="0.25">
      <c r="B261963" t="s">
        <v>108</v>
      </c>
    </row>
    <row r="261964" spans="2:2" x14ac:dyDescent="0.25">
      <c r="B261964" t="s">
        <v>109</v>
      </c>
    </row>
    <row r="261965" spans="2:2" x14ac:dyDescent="0.25">
      <c r="B261965" t="s">
        <v>110</v>
      </c>
    </row>
    <row r="278282" spans="2:2" x14ac:dyDescent="0.25">
      <c r="B278282" t="s">
        <v>30</v>
      </c>
    </row>
    <row r="278283" spans="2:2" x14ac:dyDescent="0.25">
      <c r="B278283" t="s">
        <v>5</v>
      </c>
    </row>
    <row r="278284" spans="2:2" x14ac:dyDescent="0.25">
      <c r="B278284" t="s">
        <v>6</v>
      </c>
    </row>
    <row r="278285" spans="2:2" x14ac:dyDescent="0.25">
      <c r="B278285" t="s">
        <v>7</v>
      </c>
    </row>
    <row r="278286" spans="2:2" x14ac:dyDescent="0.25">
      <c r="B278286" t="s">
        <v>31</v>
      </c>
    </row>
    <row r="278287" spans="2:2" x14ac:dyDescent="0.25">
      <c r="B278287" t="s">
        <v>48</v>
      </c>
    </row>
    <row r="278288" spans="2:2" x14ac:dyDescent="0.25">
      <c r="B278288" t="s">
        <v>49</v>
      </c>
    </row>
    <row r="278289" spans="2:2" x14ac:dyDescent="0.25">
      <c r="B278289" t="s">
        <v>50</v>
      </c>
    </row>
    <row r="278290" spans="2:2" x14ac:dyDescent="0.25">
      <c r="B278290" t="s">
        <v>51</v>
      </c>
    </row>
    <row r="278291" spans="2:2" x14ac:dyDescent="0.25">
      <c r="B278291" t="s">
        <v>52</v>
      </c>
    </row>
    <row r="278292" spans="2:2" x14ac:dyDescent="0.25">
      <c r="B278292" t="s">
        <v>53</v>
      </c>
    </row>
    <row r="278293" spans="2:2" x14ac:dyDescent="0.25">
      <c r="B278293" t="s">
        <v>54</v>
      </c>
    </row>
    <row r="278294" spans="2:2" x14ac:dyDescent="0.25">
      <c r="B278294" t="s">
        <v>55</v>
      </c>
    </row>
    <row r="278295" spans="2:2" x14ac:dyDescent="0.25">
      <c r="B278295" t="s">
        <v>56</v>
      </c>
    </row>
    <row r="278296" spans="2:2" x14ac:dyDescent="0.25">
      <c r="B278296" t="s">
        <v>57</v>
      </c>
    </row>
    <row r="278297" spans="2:2" x14ac:dyDescent="0.25">
      <c r="B278297" t="s">
        <v>58</v>
      </c>
    </row>
    <row r="278298" spans="2:2" x14ac:dyDescent="0.25">
      <c r="B278298" t="s">
        <v>59</v>
      </c>
    </row>
    <row r="278299" spans="2:2" x14ac:dyDescent="0.25">
      <c r="B278299" t="s">
        <v>60</v>
      </c>
    </row>
    <row r="278300" spans="2:2" x14ac:dyDescent="0.25">
      <c r="B278300" t="s">
        <v>61</v>
      </c>
    </row>
    <row r="278301" spans="2:2" x14ac:dyDescent="0.25">
      <c r="B278301" t="s">
        <v>62</v>
      </c>
    </row>
    <row r="278302" spans="2:2" x14ac:dyDescent="0.25">
      <c r="B278302" t="s">
        <v>63</v>
      </c>
    </row>
    <row r="278303" spans="2:2" x14ac:dyDescent="0.25">
      <c r="B278303" t="s">
        <v>64</v>
      </c>
    </row>
    <row r="278304" spans="2:2" x14ac:dyDescent="0.25">
      <c r="B278304" t="s">
        <v>65</v>
      </c>
    </row>
    <row r="278305" spans="2:2" x14ac:dyDescent="0.25">
      <c r="B278305" t="s">
        <v>66</v>
      </c>
    </row>
    <row r="278306" spans="2:2" x14ac:dyDescent="0.25">
      <c r="B278306" t="s">
        <v>67</v>
      </c>
    </row>
    <row r="278307" spans="2:2" x14ac:dyDescent="0.25">
      <c r="B278307" t="s">
        <v>68</v>
      </c>
    </row>
    <row r="278308" spans="2:2" x14ac:dyDescent="0.25">
      <c r="B278308" t="s">
        <v>69</v>
      </c>
    </row>
    <row r="278309" spans="2:2" x14ac:dyDescent="0.25">
      <c r="B278309" t="s">
        <v>70</v>
      </c>
    </row>
    <row r="278310" spans="2:2" x14ac:dyDescent="0.25">
      <c r="B278310" t="s">
        <v>71</v>
      </c>
    </row>
    <row r="278311" spans="2:2" x14ac:dyDescent="0.25">
      <c r="B278311" t="s">
        <v>72</v>
      </c>
    </row>
    <row r="278312" spans="2:2" x14ac:dyDescent="0.25">
      <c r="B278312" t="s">
        <v>73</v>
      </c>
    </row>
    <row r="278313" spans="2:2" x14ac:dyDescent="0.25">
      <c r="B278313" t="s">
        <v>74</v>
      </c>
    </row>
    <row r="278314" spans="2:2" x14ac:dyDescent="0.25">
      <c r="B278314" t="s">
        <v>75</v>
      </c>
    </row>
    <row r="278315" spans="2:2" x14ac:dyDescent="0.25">
      <c r="B278315" t="s">
        <v>76</v>
      </c>
    </row>
    <row r="278316" spans="2:2" x14ac:dyDescent="0.25">
      <c r="B278316" t="s">
        <v>77</v>
      </c>
    </row>
    <row r="278317" spans="2:2" x14ac:dyDescent="0.25">
      <c r="B278317" t="s">
        <v>78</v>
      </c>
    </row>
    <row r="278318" spans="2:2" x14ac:dyDescent="0.25">
      <c r="B278318" t="s">
        <v>79</v>
      </c>
    </row>
    <row r="278319" spans="2:2" x14ac:dyDescent="0.25">
      <c r="B278319" t="s">
        <v>80</v>
      </c>
    </row>
    <row r="278320" spans="2:2" x14ac:dyDescent="0.25">
      <c r="B278320" t="s">
        <v>81</v>
      </c>
    </row>
    <row r="278321" spans="2:2" x14ac:dyDescent="0.25">
      <c r="B278321" t="s">
        <v>82</v>
      </c>
    </row>
    <row r="278322" spans="2:2" x14ac:dyDescent="0.25">
      <c r="B278322" t="s">
        <v>83</v>
      </c>
    </row>
    <row r="278323" spans="2:2" x14ac:dyDescent="0.25">
      <c r="B278323" t="s">
        <v>84</v>
      </c>
    </row>
    <row r="278324" spans="2:2" x14ac:dyDescent="0.25">
      <c r="B278324" t="s">
        <v>85</v>
      </c>
    </row>
    <row r="278325" spans="2:2" x14ac:dyDescent="0.25">
      <c r="B278325" t="s">
        <v>86</v>
      </c>
    </row>
    <row r="278326" spans="2:2" x14ac:dyDescent="0.25">
      <c r="B278326" t="s">
        <v>87</v>
      </c>
    </row>
    <row r="278327" spans="2:2" x14ac:dyDescent="0.25">
      <c r="B278327" t="s">
        <v>88</v>
      </c>
    </row>
    <row r="278328" spans="2:2" x14ac:dyDescent="0.25">
      <c r="B278328" t="s">
        <v>89</v>
      </c>
    </row>
    <row r="278329" spans="2:2" x14ac:dyDescent="0.25">
      <c r="B278329" t="s">
        <v>90</v>
      </c>
    </row>
    <row r="278330" spans="2:2" x14ac:dyDescent="0.25">
      <c r="B278330" t="s">
        <v>91</v>
      </c>
    </row>
    <row r="278331" spans="2:2" x14ac:dyDescent="0.25">
      <c r="B278331" t="s">
        <v>92</v>
      </c>
    </row>
    <row r="278332" spans="2:2" x14ac:dyDescent="0.25">
      <c r="B278332" t="s">
        <v>93</v>
      </c>
    </row>
    <row r="278333" spans="2:2" x14ac:dyDescent="0.25">
      <c r="B278333" t="s">
        <v>94</v>
      </c>
    </row>
    <row r="278334" spans="2:2" x14ac:dyDescent="0.25">
      <c r="B278334" t="s">
        <v>95</v>
      </c>
    </row>
    <row r="278335" spans="2:2" x14ac:dyDescent="0.25">
      <c r="B278335" t="s">
        <v>96</v>
      </c>
    </row>
    <row r="278336" spans="2:2" x14ac:dyDescent="0.25">
      <c r="B278336" t="s">
        <v>97</v>
      </c>
    </row>
    <row r="278337" spans="2:2" x14ac:dyDescent="0.25">
      <c r="B278337" t="s">
        <v>98</v>
      </c>
    </row>
    <row r="278338" spans="2:2" x14ac:dyDescent="0.25">
      <c r="B278338" t="s">
        <v>99</v>
      </c>
    </row>
    <row r="278339" spans="2:2" x14ac:dyDescent="0.25">
      <c r="B278339" t="s">
        <v>100</v>
      </c>
    </row>
    <row r="278340" spans="2:2" x14ac:dyDescent="0.25">
      <c r="B278340" t="s">
        <v>101</v>
      </c>
    </row>
    <row r="278341" spans="2:2" x14ac:dyDescent="0.25">
      <c r="B278341" t="s">
        <v>102</v>
      </c>
    </row>
    <row r="278342" spans="2:2" x14ac:dyDescent="0.25">
      <c r="B278342" t="s">
        <v>103</v>
      </c>
    </row>
    <row r="278343" spans="2:2" x14ac:dyDescent="0.25">
      <c r="B278343" t="s">
        <v>104</v>
      </c>
    </row>
    <row r="278344" spans="2:2" x14ac:dyDescent="0.25">
      <c r="B278344" t="s">
        <v>105</v>
      </c>
    </row>
    <row r="278345" spans="2:2" x14ac:dyDescent="0.25">
      <c r="B278345" t="s">
        <v>106</v>
      </c>
    </row>
    <row r="278346" spans="2:2" x14ac:dyDescent="0.25">
      <c r="B278346" t="s">
        <v>107</v>
      </c>
    </row>
    <row r="278347" spans="2:2" x14ac:dyDescent="0.25">
      <c r="B278347" t="s">
        <v>108</v>
      </c>
    </row>
    <row r="278348" spans="2:2" x14ac:dyDescent="0.25">
      <c r="B278348" t="s">
        <v>109</v>
      </c>
    </row>
    <row r="278349" spans="2:2" x14ac:dyDescent="0.25">
      <c r="B278349" t="s">
        <v>110</v>
      </c>
    </row>
    <row r="294666" spans="2:2" x14ac:dyDescent="0.25">
      <c r="B294666" t="s">
        <v>30</v>
      </c>
    </row>
    <row r="294667" spans="2:2" x14ac:dyDescent="0.25">
      <c r="B294667" t="s">
        <v>5</v>
      </c>
    </row>
    <row r="294668" spans="2:2" x14ac:dyDescent="0.25">
      <c r="B294668" t="s">
        <v>6</v>
      </c>
    </row>
    <row r="294669" spans="2:2" x14ac:dyDescent="0.25">
      <c r="B294669" t="s">
        <v>7</v>
      </c>
    </row>
    <row r="294670" spans="2:2" x14ac:dyDescent="0.25">
      <c r="B294670" t="s">
        <v>31</v>
      </c>
    </row>
    <row r="294671" spans="2:2" x14ac:dyDescent="0.25">
      <c r="B294671" t="s">
        <v>48</v>
      </c>
    </row>
    <row r="294672" spans="2:2" x14ac:dyDescent="0.25">
      <c r="B294672" t="s">
        <v>49</v>
      </c>
    </row>
    <row r="294673" spans="2:2" x14ac:dyDescent="0.25">
      <c r="B294673" t="s">
        <v>50</v>
      </c>
    </row>
    <row r="294674" spans="2:2" x14ac:dyDescent="0.25">
      <c r="B294674" t="s">
        <v>51</v>
      </c>
    </row>
    <row r="294675" spans="2:2" x14ac:dyDescent="0.25">
      <c r="B294675" t="s">
        <v>52</v>
      </c>
    </row>
    <row r="294676" spans="2:2" x14ac:dyDescent="0.25">
      <c r="B294676" t="s">
        <v>53</v>
      </c>
    </row>
    <row r="294677" spans="2:2" x14ac:dyDescent="0.25">
      <c r="B294677" t="s">
        <v>54</v>
      </c>
    </row>
    <row r="294678" spans="2:2" x14ac:dyDescent="0.25">
      <c r="B294678" t="s">
        <v>55</v>
      </c>
    </row>
    <row r="294679" spans="2:2" x14ac:dyDescent="0.25">
      <c r="B294679" t="s">
        <v>56</v>
      </c>
    </row>
    <row r="294680" spans="2:2" x14ac:dyDescent="0.25">
      <c r="B294680" t="s">
        <v>57</v>
      </c>
    </row>
    <row r="294681" spans="2:2" x14ac:dyDescent="0.25">
      <c r="B294681" t="s">
        <v>58</v>
      </c>
    </row>
    <row r="294682" spans="2:2" x14ac:dyDescent="0.25">
      <c r="B294682" t="s">
        <v>59</v>
      </c>
    </row>
    <row r="294683" spans="2:2" x14ac:dyDescent="0.25">
      <c r="B294683" t="s">
        <v>60</v>
      </c>
    </row>
    <row r="294684" spans="2:2" x14ac:dyDescent="0.25">
      <c r="B294684" t="s">
        <v>61</v>
      </c>
    </row>
    <row r="294685" spans="2:2" x14ac:dyDescent="0.25">
      <c r="B294685" t="s">
        <v>62</v>
      </c>
    </row>
    <row r="294686" spans="2:2" x14ac:dyDescent="0.25">
      <c r="B294686" t="s">
        <v>63</v>
      </c>
    </row>
    <row r="294687" spans="2:2" x14ac:dyDescent="0.25">
      <c r="B294687" t="s">
        <v>64</v>
      </c>
    </row>
    <row r="294688" spans="2:2" x14ac:dyDescent="0.25">
      <c r="B294688" t="s">
        <v>65</v>
      </c>
    </row>
    <row r="294689" spans="2:2" x14ac:dyDescent="0.25">
      <c r="B294689" t="s">
        <v>66</v>
      </c>
    </row>
    <row r="294690" spans="2:2" x14ac:dyDescent="0.25">
      <c r="B294690" t="s">
        <v>67</v>
      </c>
    </row>
    <row r="294691" spans="2:2" x14ac:dyDescent="0.25">
      <c r="B294691" t="s">
        <v>68</v>
      </c>
    </row>
    <row r="294692" spans="2:2" x14ac:dyDescent="0.25">
      <c r="B294692" t="s">
        <v>69</v>
      </c>
    </row>
    <row r="294693" spans="2:2" x14ac:dyDescent="0.25">
      <c r="B294693" t="s">
        <v>70</v>
      </c>
    </row>
    <row r="294694" spans="2:2" x14ac:dyDescent="0.25">
      <c r="B294694" t="s">
        <v>71</v>
      </c>
    </row>
    <row r="294695" spans="2:2" x14ac:dyDescent="0.25">
      <c r="B294695" t="s">
        <v>72</v>
      </c>
    </row>
    <row r="294696" spans="2:2" x14ac:dyDescent="0.25">
      <c r="B294696" t="s">
        <v>73</v>
      </c>
    </row>
    <row r="294697" spans="2:2" x14ac:dyDescent="0.25">
      <c r="B294697" t="s">
        <v>74</v>
      </c>
    </row>
    <row r="294698" spans="2:2" x14ac:dyDescent="0.25">
      <c r="B294698" t="s">
        <v>75</v>
      </c>
    </row>
    <row r="294699" spans="2:2" x14ac:dyDescent="0.25">
      <c r="B294699" t="s">
        <v>76</v>
      </c>
    </row>
    <row r="294700" spans="2:2" x14ac:dyDescent="0.25">
      <c r="B294700" t="s">
        <v>77</v>
      </c>
    </row>
    <row r="294701" spans="2:2" x14ac:dyDescent="0.25">
      <c r="B294701" t="s">
        <v>78</v>
      </c>
    </row>
    <row r="294702" spans="2:2" x14ac:dyDescent="0.25">
      <c r="B294702" t="s">
        <v>79</v>
      </c>
    </row>
    <row r="294703" spans="2:2" x14ac:dyDescent="0.25">
      <c r="B294703" t="s">
        <v>80</v>
      </c>
    </row>
    <row r="294704" spans="2:2" x14ac:dyDescent="0.25">
      <c r="B294704" t="s">
        <v>81</v>
      </c>
    </row>
    <row r="294705" spans="2:2" x14ac:dyDescent="0.25">
      <c r="B294705" t="s">
        <v>82</v>
      </c>
    </row>
    <row r="294706" spans="2:2" x14ac:dyDescent="0.25">
      <c r="B294706" t="s">
        <v>83</v>
      </c>
    </row>
    <row r="294707" spans="2:2" x14ac:dyDescent="0.25">
      <c r="B294707" t="s">
        <v>84</v>
      </c>
    </row>
    <row r="294708" spans="2:2" x14ac:dyDescent="0.25">
      <c r="B294708" t="s">
        <v>85</v>
      </c>
    </row>
    <row r="294709" spans="2:2" x14ac:dyDescent="0.25">
      <c r="B294709" t="s">
        <v>86</v>
      </c>
    </row>
    <row r="294710" spans="2:2" x14ac:dyDescent="0.25">
      <c r="B294710" t="s">
        <v>87</v>
      </c>
    </row>
    <row r="294711" spans="2:2" x14ac:dyDescent="0.25">
      <c r="B294711" t="s">
        <v>88</v>
      </c>
    </row>
    <row r="294712" spans="2:2" x14ac:dyDescent="0.25">
      <c r="B294712" t="s">
        <v>89</v>
      </c>
    </row>
    <row r="294713" spans="2:2" x14ac:dyDescent="0.25">
      <c r="B294713" t="s">
        <v>90</v>
      </c>
    </row>
    <row r="294714" spans="2:2" x14ac:dyDescent="0.25">
      <c r="B294714" t="s">
        <v>91</v>
      </c>
    </row>
    <row r="294715" spans="2:2" x14ac:dyDescent="0.25">
      <c r="B294715" t="s">
        <v>92</v>
      </c>
    </row>
    <row r="294716" spans="2:2" x14ac:dyDescent="0.25">
      <c r="B294716" t="s">
        <v>93</v>
      </c>
    </row>
    <row r="294717" spans="2:2" x14ac:dyDescent="0.25">
      <c r="B294717" t="s">
        <v>94</v>
      </c>
    </row>
    <row r="294718" spans="2:2" x14ac:dyDescent="0.25">
      <c r="B294718" t="s">
        <v>95</v>
      </c>
    </row>
    <row r="294719" spans="2:2" x14ac:dyDescent="0.25">
      <c r="B294719" t="s">
        <v>96</v>
      </c>
    </row>
    <row r="294720" spans="2:2" x14ac:dyDescent="0.25">
      <c r="B294720" t="s">
        <v>97</v>
      </c>
    </row>
    <row r="294721" spans="2:2" x14ac:dyDescent="0.25">
      <c r="B294721" t="s">
        <v>98</v>
      </c>
    </row>
    <row r="294722" spans="2:2" x14ac:dyDescent="0.25">
      <c r="B294722" t="s">
        <v>99</v>
      </c>
    </row>
    <row r="294723" spans="2:2" x14ac:dyDescent="0.25">
      <c r="B294723" t="s">
        <v>100</v>
      </c>
    </row>
    <row r="294724" spans="2:2" x14ac:dyDescent="0.25">
      <c r="B294724" t="s">
        <v>101</v>
      </c>
    </row>
    <row r="294725" spans="2:2" x14ac:dyDescent="0.25">
      <c r="B294725" t="s">
        <v>102</v>
      </c>
    </row>
    <row r="294726" spans="2:2" x14ac:dyDescent="0.25">
      <c r="B294726" t="s">
        <v>103</v>
      </c>
    </row>
    <row r="294727" spans="2:2" x14ac:dyDescent="0.25">
      <c r="B294727" t="s">
        <v>104</v>
      </c>
    </row>
    <row r="294728" spans="2:2" x14ac:dyDescent="0.25">
      <c r="B294728" t="s">
        <v>105</v>
      </c>
    </row>
    <row r="294729" spans="2:2" x14ac:dyDescent="0.25">
      <c r="B294729" t="s">
        <v>106</v>
      </c>
    </row>
    <row r="294730" spans="2:2" x14ac:dyDescent="0.25">
      <c r="B294730" t="s">
        <v>107</v>
      </c>
    </row>
    <row r="294731" spans="2:2" x14ac:dyDescent="0.25">
      <c r="B294731" t="s">
        <v>108</v>
      </c>
    </row>
    <row r="294732" spans="2:2" x14ac:dyDescent="0.25">
      <c r="B294732" t="s">
        <v>109</v>
      </c>
    </row>
    <row r="294733" spans="2:2" x14ac:dyDescent="0.25">
      <c r="B294733" t="s">
        <v>110</v>
      </c>
    </row>
    <row r="311050" spans="2:2" x14ac:dyDescent="0.25">
      <c r="B311050" t="s">
        <v>30</v>
      </c>
    </row>
    <row r="311051" spans="2:2" x14ac:dyDescent="0.25">
      <c r="B311051" t="s">
        <v>5</v>
      </c>
    </row>
    <row r="311052" spans="2:2" x14ac:dyDescent="0.25">
      <c r="B311052" t="s">
        <v>6</v>
      </c>
    </row>
    <row r="311053" spans="2:2" x14ac:dyDescent="0.25">
      <c r="B311053" t="s">
        <v>7</v>
      </c>
    </row>
    <row r="311054" spans="2:2" x14ac:dyDescent="0.25">
      <c r="B311054" t="s">
        <v>31</v>
      </c>
    </row>
    <row r="311055" spans="2:2" x14ac:dyDescent="0.25">
      <c r="B311055" t="s">
        <v>48</v>
      </c>
    </row>
    <row r="311056" spans="2:2" x14ac:dyDescent="0.25">
      <c r="B311056" t="s">
        <v>49</v>
      </c>
    </row>
    <row r="311057" spans="2:2" x14ac:dyDescent="0.25">
      <c r="B311057" t="s">
        <v>50</v>
      </c>
    </row>
    <row r="311058" spans="2:2" x14ac:dyDescent="0.25">
      <c r="B311058" t="s">
        <v>51</v>
      </c>
    </row>
    <row r="311059" spans="2:2" x14ac:dyDescent="0.25">
      <c r="B311059" t="s">
        <v>52</v>
      </c>
    </row>
    <row r="311060" spans="2:2" x14ac:dyDescent="0.25">
      <c r="B311060" t="s">
        <v>53</v>
      </c>
    </row>
    <row r="311061" spans="2:2" x14ac:dyDescent="0.25">
      <c r="B311061" t="s">
        <v>54</v>
      </c>
    </row>
    <row r="311062" spans="2:2" x14ac:dyDescent="0.25">
      <c r="B311062" t="s">
        <v>55</v>
      </c>
    </row>
    <row r="311063" spans="2:2" x14ac:dyDescent="0.25">
      <c r="B311063" t="s">
        <v>56</v>
      </c>
    </row>
    <row r="311064" spans="2:2" x14ac:dyDescent="0.25">
      <c r="B311064" t="s">
        <v>57</v>
      </c>
    </row>
    <row r="311065" spans="2:2" x14ac:dyDescent="0.25">
      <c r="B311065" t="s">
        <v>58</v>
      </c>
    </row>
    <row r="311066" spans="2:2" x14ac:dyDescent="0.25">
      <c r="B311066" t="s">
        <v>59</v>
      </c>
    </row>
    <row r="311067" spans="2:2" x14ac:dyDescent="0.25">
      <c r="B311067" t="s">
        <v>60</v>
      </c>
    </row>
    <row r="311068" spans="2:2" x14ac:dyDescent="0.25">
      <c r="B311068" t="s">
        <v>61</v>
      </c>
    </row>
    <row r="311069" spans="2:2" x14ac:dyDescent="0.25">
      <c r="B311069" t="s">
        <v>62</v>
      </c>
    </row>
    <row r="311070" spans="2:2" x14ac:dyDescent="0.25">
      <c r="B311070" t="s">
        <v>63</v>
      </c>
    </row>
    <row r="311071" spans="2:2" x14ac:dyDescent="0.25">
      <c r="B311071" t="s">
        <v>64</v>
      </c>
    </row>
    <row r="311072" spans="2:2" x14ac:dyDescent="0.25">
      <c r="B311072" t="s">
        <v>65</v>
      </c>
    </row>
    <row r="311073" spans="2:2" x14ac:dyDescent="0.25">
      <c r="B311073" t="s">
        <v>66</v>
      </c>
    </row>
    <row r="311074" spans="2:2" x14ac:dyDescent="0.25">
      <c r="B311074" t="s">
        <v>67</v>
      </c>
    </row>
    <row r="311075" spans="2:2" x14ac:dyDescent="0.25">
      <c r="B311075" t="s">
        <v>68</v>
      </c>
    </row>
    <row r="311076" spans="2:2" x14ac:dyDescent="0.25">
      <c r="B311076" t="s">
        <v>69</v>
      </c>
    </row>
    <row r="311077" spans="2:2" x14ac:dyDescent="0.25">
      <c r="B311077" t="s">
        <v>70</v>
      </c>
    </row>
    <row r="311078" spans="2:2" x14ac:dyDescent="0.25">
      <c r="B311078" t="s">
        <v>71</v>
      </c>
    </row>
    <row r="311079" spans="2:2" x14ac:dyDescent="0.25">
      <c r="B311079" t="s">
        <v>72</v>
      </c>
    </row>
    <row r="311080" spans="2:2" x14ac:dyDescent="0.25">
      <c r="B311080" t="s">
        <v>73</v>
      </c>
    </row>
    <row r="311081" spans="2:2" x14ac:dyDescent="0.25">
      <c r="B311081" t="s">
        <v>74</v>
      </c>
    </row>
    <row r="311082" spans="2:2" x14ac:dyDescent="0.25">
      <c r="B311082" t="s">
        <v>75</v>
      </c>
    </row>
    <row r="311083" spans="2:2" x14ac:dyDescent="0.25">
      <c r="B311083" t="s">
        <v>76</v>
      </c>
    </row>
    <row r="311084" spans="2:2" x14ac:dyDescent="0.25">
      <c r="B311084" t="s">
        <v>77</v>
      </c>
    </row>
    <row r="311085" spans="2:2" x14ac:dyDescent="0.25">
      <c r="B311085" t="s">
        <v>78</v>
      </c>
    </row>
    <row r="311086" spans="2:2" x14ac:dyDescent="0.25">
      <c r="B311086" t="s">
        <v>79</v>
      </c>
    </row>
    <row r="311087" spans="2:2" x14ac:dyDescent="0.25">
      <c r="B311087" t="s">
        <v>80</v>
      </c>
    </row>
    <row r="311088" spans="2:2" x14ac:dyDescent="0.25">
      <c r="B311088" t="s">
        <v>81</v>
      </c>
    </row>
    <row r="311089" spans="2:2" x14ac:dyDescent="0.25">
      <c r="B311089" t="s">
        <v>82</v>
      </c>
    </row>
    <row r="311090" spans="2:2" x14ac:dyDescent="0.25">
      <c r="B311090" t="s">
        <v>83</v>
      </c>
    </row>
    <row r="311091" spans="2:2" x14ac:dyDescent="0.25">
      <c r="B311091" t="s">
        <v>84</v>
      </c>
    </row>
    <row r="311092" spans="2:2" x14ac:dyDescent="0.25">
      <c r="B311092" t="s">
        <v>85</v>
      </c>
    </row>
    <row r="311093" spans="2:2" x14ac:dyDescent="0.25">
      <c r="B311093" t="s">
        <v>86</v>
      </c>
    </row>
    <row r="311094" spans="2:2" x14ac:dyDescent="0.25">
      <c r="B311094" t="s">
        <v>87</v>
      </c>
    </row>
    <row r="311095" spans="2:2" x14ac:dyDescent="0.25">
      <c r="B311095" t="s">
        <v>88</v>
      </c>
    </row>
    <row r="311096" spans="2:2" x14ac:dyDescent="0.25">
      <c r="B311096" t="s">
        <v>89</v>
      </c>
    </row>
    <row r="311097" spans="2:2" x14ac:dyDescent="0.25">
      <c r="B311097" t="s">
        <v>90</v>
      </c>
    </row>
    <row r="311098" spans="2:2" x14ac:dyDescent="0.25">
      <c r="B311098" t="s">
        <v>91</v>
      </c>
    </row>
    <row r="311099" spans="2:2" x14ac:dyDescent="0.25">
      <c r="B311099" t="s">
        <v>92</v>
      </c>
    </row>
    <row r="311100" spans="2:2" x14ac:dyDescent="0.25">
      <c r="B311100" t="s">
        <v>93</v>
      </c>
    </row>
    <row r="311101" spans="2:2" x14ac:dyDescent="0.25">
      <c r="B311101" t="s">
        <v>94</v>
      </c>
    </row>
    <row r="311102" spans="2:2" x14ac:dyDescent="0.25">
      <c r="B311102" t="s">
        <v>95</v>
      </c>
    </row>
    <row r="311103" spans="2:2" x14ac:dyDescent="0.25">
      <c r="B311103" t="s">
        <v>96</v>
      </c>
    </row>
    <row r="311104" spans="2:2" x14ac:dyDescent="0.25">
      <c r="B311104" t="s">
        <v>97</v>
      </c>
    </row>
    <row r="311105" spans="2:2" x14ac:dyDescent="0.25">
      <c r="B311105" t="s">
        <v>98</v>
      </c>
    </row>
    <row r="311106" spans="2:2" x14ac:dyDescent="0.25">
      <c r="B311106" t="s">
        <v>99</v>
      </c>
    </row>
    <row r="311107" spans="2:2" x14ac:dyDescent="0.25">
      <c r="B311107" t="s">
        <v>100</v>
      </c>
    </row>
    <row r="311108" spans="2:2" x14ac:dyDescent="0.25">
      <c r="B311108" t="s">
        <v>101</v>
      </c>
    </row>
    <row r="311109" spans="2:2" x14ac:dyDescent="0.25">
      <c r="B311109" t="s">
        <v>102</v>
      </c>
    </row>
    <row r="311110" spans="2:2" x14ac:dyDescent="0.25">
      <c r="B311110" t="s">
        <v>103</v>
      </c>
    </row>
    <row r="311111" spans="2:2" x14ac:dyDescent="0.25">
      <c r="B311111" t="s">
        <v>104</v>
      </c>
    </row>
    <row r="311112" spans="2:2" x14ac:dyDescent="0.25">
      <c r="B311112" t="s">
        <v>105</v>
      </c>
    </row>
    <row r="311113" spans="2:2" x14ac:dyDescent="0.25">
      <c r="B311113" t="s">
        <v>106</v>
      </c>
    </row>
    <row r="311114" spans="2:2" x14ac:dyDescent="0.25">
      <c r="B311114" t="s">
        <v>107</v>
      </c>
    </row>
    <row r="311115" spans="2:2" x14ac:dyDescent="0.25">
      <c r="B311115" t="s">
        <v>108</v>
      </c>
    </row>
    <row r="311116" spans="2:2" x14ac:dyDescent="0.25">
      <c r="B311116" t="s">
        <v>109</v>
      </c>
    </row>
    <row r="311117" spans="2:2" x14ac:dyDescent="0.25">
      <c r="B311117" t="s">
        <v>110</v>
      </c>
    </row>
    <row r="327434" spans="2:2" x14ac:dyDescent="0.25">
      <c r="B327434" t="s">
        <v>30</v>
      </c>
    </row>
    <row r="327435" spans="2:2" x14ac:dyDescent="0.25">
      <c r="B327435" t="s">
        <v>5</v>
      </c>
    </row>
    <row r="327436" spans="2:2" x14ac:dyDescent="0.25">
      <c r="B327436" t="s">
        <v>6</v>
      </c>
    </row>
    <row r="327437" spans="2:2" x14ac:dyDescent="0.25">
      <c r="B327437" t="s">
        <v>7</v>
      </c>
    </row>
    <row r="327438" spans="2:2" x14ac:dyDescent="0.25">
      <c r="B327438" t="s">
        <v>31</v>
      </c>
    </row>
    <row r="327439" spans="2:2" x14ac:dyDescent="0.25">
      <c r="B327439" t="s">
        <v>48</v>
      </c>
    </row>
    <row r="327440" spans="2:2" x14ac:dyDescent="0.25">
      <c r="B327440" t="s">
        <v>49</v>
      </c>
    </row>
    <row r="327441" spans="2:2" x14ac:dyDescent="0.25">
      <c r="B327441" t="s">
        <v>50</v>
      </c>
    </row>
    <row r="327442" spans="2:2" x14ac:dyDescent="0.25">
      <c r="B327442" t="s">
        <v>51</v>
      </c>
    </row>
    <row r="327443" spans="2:2" x14ac:dyDescent="0.25">
      <c r="B327443" t="s">
        <v>52</v>
      </c>
    </row>
    <row r="327444" spans="2:2" x14ac:dyDescent="0.25">
      <c r="B327444" t="s">
        <v>53</v>
      </c>
    </row>
    <row r="327445" spans="2:2" x14ac:dyDescent="0.25">
      <c r="B327445" t="s">
        <v>54</v>
      </c>
    </row>
    <row r="327446" spans="2:2" x14ac:dyDescent="0.25">
      <c r="B327446" t="s">
        <v>55</v>
      </c>
    </row>
    <row r="327447" spans="2:2" x14ac:dyDescent="0.25">
      <c r="B327447" t="s">
        <v>56</v>
      </c>
    </row>
    <row r="327448" spans="2:2" x14ac:dyDescent="0.25">
      <c r="B327448" t="s">
        <v>57</v>
      </c>
    </row>
    <row r="327449" spans="2:2" x14ac:dyDescent="0.25">
      <c r="B327449" t="s">
        <v>58</v>
      </c>
    </row>
    <row r="327450" spans="2:2" x14ac:dyDescent="0.25">
      <c r="B327450" t="s">
        <v>59</v>
      </c>
    </row>
    <row r="327451" spans="2:2" x14ac:dyDescent="0.25">
      <c r="B327451" t="s">
        <v>60</v>
      </c>
    </row>
    <row r="327452" spans="2:2" x14ac:dyDescent="0.25">
      <c r="B327452" t="s">
        <v>61</v>
      </c>
    </row>
    <row r="327453" spans="2:2" x14ac:dyDescent="0.25">
      <c r="B327453" t="s">
        <v>62</v>
      </c>
    </row>
    <row r="327454" spans="2:2" x14ac:dyDescent="0.25">
      <c r="B327454" t="s">
        <v>63</v>
      </c>
    </row>
    <row r="327455" spans="2:2" x14ac:dyDescent="0.25">
      <c r="B327455" t="s">
        <v>64</v>
      </c>
    </row>
    <row r="327456" spans="2:2" x14ac:dyDescent="0.25">
      <c r="B327456" t="s">
        <v>65</v>
      </c>
    </row>
    <row r="327457" spans="2:2" x14ac:dyDescent="0.25">
      <c r="B327457" t="s">
        <v>66</v>
      </c>
    </row>
    <row r="327458" spans="2:2" x14ac:dyDescent="0.25">
      <c r="B327458" t="s">
        <v>67</v>
      </c>
    </row>
    <row r="327459" spans="2:2" x14ac:dyDescent="0.25">
      <c r="B327459" t="s">
        <v>68</v>
      </c>
    </row>
    <row r="327460" spans="2:2" x14ac:dyDescent="0.25">
      <c r="B327460" t="s">
        <v>69</v>
      </c>
    </row>
    <row r="327461" spans="2:2" x14ac:dyDescent="0.25">
      <c r="B327461" t="s">
        <v>70</v>
      </c>
    </row>
    <row r="327462" spans="2:2" x14ac:dyDescent="0.25">
      <c r="B327462" t="s">
        <v>71</v>
      </c>
    </row>
    <row r="327463" spans="2:2" x14ac:dyDescent="0.25">
      <c r="B327463" t="s">
        <v>72</v>
      </c>
    </row>
    <row r="327464" spans="2:2" x14ac:dyDescent="0.25">
      <c r="B327464" t="s">
        <v>73</v>
      </c>
    </row>
    <row r="327465" spans="2:2" x14ac:dyDescent="0.25">
      <c r="B327465" t="s">
        <v>74</v>
      </c>
    </row>
    <row r="327466" spans="2:2" x14ac:dyDescent="0.25">
      <c r="B327466" t="s">
        <v>75</v>
      </c>
    </row>
    <row r="327467" spans="2:2" x14ac:dyDescent="0.25">
      <c r="B327467" t="s">
        <v>76</v>
      </c>
    </row>
    <row r="327468" spans="2:2" x14ac:dyDescent="0.25">
      <c r="B327468" t="s">
        <v>77</v>
      </c>
    </row>
    <row r="327469" spans="2:2" x14ac:dyDescent="0.25">
      <c r="B327469" t="s">
        <v>78</v>
      </c>
    </row>
    <row r="327470" spans="2:2" x14ac:dyDescent="0.25">
      <c r="B327470" t="s">
        <v>79</v>
      </c>
    </row>
    <row r="327471" spans="2:2" x14ac:dyDescent="0.25">
      <c r="B327471" t="s">
        <v>80</v>
      </c>
    </row>
    <row r="327472" spans="2:2" x14ac:dyDescent="0.25">
      <c r="B327472" t="s">
        <v>81</v>
      </c>
    </row>
    <row r="327473" spans="2:2" x14ac:dyDescent="0.25">
      <c r="B327473" t="s">
        <v>82</v>
      </c>
    </row>
    <row r="327474" spans="2:2" x14ac:dyDescent="0.25">
      <c r="B327474" t="s">
        <v>83</v>
      </c>
    </row>
    <row r="327475" spans="2:2" x14ac:dyDescent="0.25">
      <c r="B327475" t="s">
        <v>84</v>
      </c>
    </row>
    <row r="327476" spans="2:2" x14ac:dyDescent="0.25">
      <c r="B327476" t="s">
        <v>85</v>
      </c>
    </row>
    <row r="327477" spans="2:2" x14ac:dyDescent="0.25">
      <c r="B327477" t="s">
        <v>86</v>
      </c>
    </row>
    <row r="327478" spans="2:2" x14ac:dyDescent="0.25">
      <c r="B327478" t="s">
        <v>87</v>
      </c>
    </row>
    <row r="327479" spans="2:2" x14ac:dyDescent="0.25">
      <c r="B327479" t="s">
        <v>88</v>
      </c>
    </row>
    <row r="327480" spans="2:2" x14ac:dyDescent="0.25">
      <c r="B327480" t="s">
        <v>89</v>
      </c>
    </row>
    <row r="327481" spans="2:2" x14ac:dyDescent="0.25">
      <c r="B327481" t="s">
        <v>90</v>
      </c>
    </row>
    <row r="327482" spans="2:2" x14ac:dyDescent="0.25">
      <c r="B327482" t="s">
        <v>91</v>
      </c>
    </row>
    <row r="327483" spans="2:2" x14ac:dyDescent="0.25">
      <c r="B327483" t="s">
        <v>92</v>
      </c>
    </row>
    <row r="327484" spans="2:2" x14ac:dyDescent="0.25">
      <c r="B327484" t="s">
        <v>93</v>
      </c>
    </row>
    <row r="327485" spans="2:2" x14ac:dyDescent="0.25">
      <c r="B327485" t="s">
        <v>94</v>
      </c>
    </row>
    <row r="327486" spans="2:2" x14ac:dyDescent="0.25">
      <c r="B327486" t="s">
        <v>95</v>
      </c>
    </row>
    <row r="327487" spans="2:2" x14ac:dyDescent="0.25">
      <c r="B327487" t="s">
        <v>96</v>
      </c>
    </row>
    <row r="327488" spans="2:2" x14ac:dyDescent="0.25">
      <c r="B327488" t="s">
        <v>97</v>
      </c>
    </row>
    <row r="327489" spans="2:2" x14ac:dyDescent="0.25">
      <c r="B327489" t="s">
        <v>98</v>
      </c>
    </row>
    <row r="327490" spans="2:2" x14ac:dyDescent="0.25">
      <c r="B327490" t="s">
        <v>99</v>
      </c>
    </row>
    <row r="327491" spans="2:2" x14ac:dyDescent="0.25">
      <c r="B327491" t="s">
        <v>100</v>
      </c>
    </row>
    <row r="327492" spans="2:2" x14ac:dyDescent="0.25">
      <c r="B327492" t="s">
        <v>101</v>
      </c>
    </row>
    <row r="327493" spans="2:2" x14ac:dyDescent="0.25">
      <c r="B327493" t="s">
        <v>102</v>
      </c>
    </row>
    <row r="327494" spans="2:2" x14ac:dyDescent="0.25">
      <c r="B327494" t="s">
        <v>103</v>
      </c>
    </row>
    <row r="327495" spans="2:2" x14ac:dyDescent="0.25">
      <c r="B327495" t="s">
        <v>104</v>
      </c>
    </row>
    <row r="327496" spans="2:2" x14ac:dyDescent="0.25">
      <c r="B327496" t="s">
        <v>105</v>
      </c>
    </row>
    <row r="327497" spans="2:2" x14ac:dyDescent="0.25">
      <c r="B327497" t="s">
        <v>106</v>
      </c>
    </row>
    <row r="327498" spans="2:2" x14ac:dyDescent="0.25">
      <c r="B327498" t="s">
        <v>107</v>
      </c>
    </row>
    <row r="327499" spans="2:2" x14ac:dyDescent="0.25">
      <c r="B327499" t="s">
        <v>108</v>
      </c>
    </row>
    <row r="327500" spans="2:2" x14ac:dyDescent="0.25">
      <c r="B327500" t="s">
        <v>109</v>
      </c>
    </row>
    <row r="327501" spans="2:2" x14ac:dyDescent="0.25">
      <c r="B327501" t="s">
        <v>110</v>
      </c>
    </row>
    <row r="343818" spans="2:2" x14ac:dyDescent="0.25">
      <c r="B343818" t="s">
        <v>30</v>
      </c>
    </row>
    <row r="343819" spans="2:2" x14ac:dyDescent="0.25">
      <c r="B343819" t="s">
        <v>5</v>
      </c>
    </row>
    <row r="343820" spans="2:2" x14ac:dyDescent="0.25">
      <c r="B343820" t="s">
        <v>6</v>
      </c>
    </row>
    <row r="343821" spans="2:2" x14ac:dyDescent="0.25">
      <c r="B343821" t="s">
        <v>7</v>
      </c>
    </row>
    <row r="343822" spans="2:2" x14ac:dyDescent="0.25">
      <c r="B343822" t="s">
        <v>31</v>
      </c>
    </row>
    <row r="343823" spans="2:2" x14ac:dyDescent="0.25">
      <c r="B343823" t="s">
        <v>48</v>
      </c>
    </row>
    <row r="343824" spans="2:2" x14ac:dyDescent="0.25">
      <c r="B343824" t="s">
        <v>49</v>
      </c>
    </row>
    <row r="343825" spans="2:2" x14ac:dyDescent="0.25">
      <c r="B343825" t="s">
        <v>50</v>
      </c>
    </row>
    <row r="343826" spans="2:2" x14ac:dyDescent="0.25">
      <c r="B343826" t="s">
        <v>51</v>
      </c>
    </row>
    <row r="343827" spans="2:2" x14ac:dyDescent="0.25">
      <c r="B343827" t="s">
        <v>52</v>
      </c>
    </row>
    <row r="343828" spans="2:2" x14ac:dyDescent="0.25">
      <c r="B343828" t="s">
        <v>53</v>
      </c>
    </row>
    <row r="343829" spans="2:2" x14ac:dyDescent="0.25">
      <c r="B343829" t="s">
        <v>54</v>
      </c>
    </row>
    <row r="343830" spans="2:2" x14ac:dyDescent="0.25">
      <c r="B343830" t="s">
        <v>55</v>
      </c>
    </row>
    <row r="343831" spans="2:2" x14ac:dyDescent="0.25">
      <c r="B343831" t="s">
        <v>56</v>
      </c>
    </row>
    <row r="343832" spans="2:2" x14ac:dyDescent="0.25">
      <c r="B343832" t="s">
        <v>57</v>
      </c>
    </row>
    <row r="343833" spans="2:2" x14ac:dyDescent="0.25">
      <c r="B343833" t="s">
        <v>58</v>
      </c>
    </row>
    <row r="343834" spans="2:2" x14ac:dyDescent="0.25">
      <c r="B343834" t="s">
        <v>59</v>
      </c>
    </row>
    <row r="343835" spans="2:2" x14ac:dyDescent="0.25">
      <c r="B343835" t="s">
        <v>60</v>
      </c>
    </row>
    <row r="343836" spans="2:2" x14ac:dyDescent="0.25">
      <c r="B343836" t="s">
        <v>61</v>
      </c>
    </row>
    <row r="343837" spans="2:2" x14ac:dyDescent="0.25">
      <c r="B343837" t="s">
        <v>62</v>
      </c>
    </row>
    <row r="343838" spans="2:2" x14ac:dyDescent="0.25">
      <c r="B343838" t="s">
        <v>63</v>
      </c>
    </row>
    <row r="343839" spans="2:2" x14ac:dyDescent="0.25">
      <c r="B343839" t="s">
        <v>64</v>
      </c>
    </row>
    <row r="343840" spans="2:2" x14ac:dyDescent="0.25">
      <c r="B343840" t="s">
        <v>65</v>
      </c>
    </row>
    <row r="343841" spans="2:2" x14ac:dyDescent="0.25">
      <c r="B343841" t="s">
        <v>66</v>
      </c>
    </row>
    <row r="343842" spans="2:2" x14ac:dyDescent="0.25">
      <c r="B343842" t="s">
        <v>67</v>
      </c>
    </row>
    <row r="343843" spans="2:2" x14ac:dyDescent="0.25">
      <c r="B343843" t="s">
        <v>68</v>
      </c>
    </row>
    <row r="343844" spans="2:2" x14ac:dyDescent="0.25">
      <c r="B343844" t="s">
        <v>69</v>
      </c>
    </row>
    <row r="343845" spans="2:2" x14ac:dyDescent="0.25">
      <c r="B343845" t="s">
        <v>70</v>
      </c>
    </row>
    <row r="343846" spans="2:2" x14ac:dyDescent="0.25">
      <c r="B343846" t="s">
        <v>71</v>
      </c>
    </row>
    <row r="343847" spans="2:2" x14ac:dyDescent="0.25">
      <c r="B343847" t="s">
        <v>72</v>
      </c>
    </row>
    <row r="343848" spans="2:2" x14ac:dyDescent="0.25">
      <c r="B343848" t="s">
        <v>73</v>
      </c>
    </row>
    <row r="343849" spans="2:2" x14ac:dyDescent="0.25">
      <c r="B343849" t="s">
        <v>74</v>
      </c>
    </row>
    <row r="343850" spans="2:2" x14ac:dyDescent="0.25">
      <c r="B343850" t="s">
        <v>75</v>
      </c>
    </row>
    <row r="343851" spans="2:2" x14ac:dyDescent="0.25">
      <c r="B343851" t="s">
        <v>76</v>
      </c>
    </row>
    <row r="343852" spans="2:2" x14ac:dyDescent="0.25">
      <c r="B343852" t="s">
        <v>77</v>
      </c>
    </row>
    <row r="343853" spans="2:2" x14ac:dyDescent="0.25">
      <c r="B343853" t="s">
        <v>78</v>
      </c>
    </row>
    <row r="343854" spans="2:2" x14ac:dyDescent="0.25">
      <c r="B343854" t="s">
        <v>79</v>
      </c>
    </row>
    <row r="343855" spans="2:2" x14ac:dyDescent="0.25">
      <c r="B343855" t="s">
        <v>80</v>
      </c>
    </row>
    <row r="343856" spans="2:2" x14ac:dyDescent="0.25">
      <c r="B343856" t="s">
        <v>81</v>
      </c>
    </row>
    <row r="343857" spans="2:2" x14ac:dyDescent="0.25">
      <c r="B343857" t="s">
        <v>82</v>
      </c>
    </row>
    <row r="343858" spans="2:2" x14ac:dyDescent="0.25">
      <c r="B343858" t="s">
        <v>83</v>
      </c>
    </row>
    <row r="343859" spans="2:2" x14ac:dyDescent="0.25">
      <c r="B343859" t="s">
        <v>84</v>
      </c>
    </row>
    <row r="343860" spans="2:2" x14ac:dyDescent="0.25">
      <c r="B343860" t="s">
        <v>85</v>
      </c>
    </row>
    <row r="343861" spans="2:2" x14ac:dyDescent="0.25">
      <c r="B343861" t="s">
        <v>86</v>
      </c>
    </row>
    <row r="343862" spans="2:2" x14ac:dyDescent="0.25">
      <c r="B343862" t="s">
        <v>87</v>
      </c>
    </row>
    <row r="343863" spans="2:2" x14ac:dyDescent="0.25">
      <c r="B343863" t="s">
        <v>88</v>
      </c>
    </row>
    <row r="343864" spans="2:2" x14ac:dyDescent="0.25">
      <c r="B343864" t="s">
        <v>89</v>
      </c>
    </row>
    <row r="343865" spans="2:2" x14ac:dyDescent="0.25">
      <c r="B343865" t="s">
        <v>90</v>
      </c>
    </row>
    <row r="343866" spans="2:2" x14ac:dyDescent="0.25">
      <c r="B343866" t="s">
        <v>91</v>
      </c>
    </row>
    <row r="343867" spans="2:2" x14ac:dyDescent="0.25">
      <c r="B343867" t="s">
        <v>92</v>
      </c>
    </row>
    <row r="343868" spans="2:2" x14ac:dyDescent="0.25">
      <c r="B343868" t="s">
        <v>93</v>
      </c>
    </row>
    <row r="343869" spans="2:2" x14ac:dyDescent="0.25">
      <c r="B343869" t="s">
        <v>94</v>
      </c>
    </row>
    <row r="343870" spans="2:2" x14ac:dyDescent="0.25">
      <c r="B343870" t="s">
        <v>95</v>
      </c>
    </row>
    <row r="343871" spans="2:2" x14ac:dyDescent="0.25">
      <c r="B343871" t="s">
        <v>96</v>
      </c>
    </row>
    <row r="343872" spans="2:2" x14ac:dyDescent="0.25">
      <c r="B343872" t="s">
        <v>97</v>
      </c>
    </row>
    <row r="343873" spans="2:2" x14ac:dyDescent="0.25">
      <c r="B343873" t="s">
        <v>98</v>
      </c>
    </row>
    <row r="343874" spans="2:2" x14ac:dyDescent="0.25">
      <c r="B343874" t="s">
        <v>99</v>
      </c>
    </row>
    <row r="343875" spans="2:2" x14ac:dyDescent="0.25">
      <c r="B343875" t="s">
        <v>100</v>
      </c>
    </row>
    <row r="343876" spans="2:2" x14ac:dyDescent="0.25">
      <c r="B343876" t="s">
        <v>101</v>
      </c>
    </row>
    <row r="343877" spans="2:2" x14ac:dyDescent="0.25">
      <c r="B343877" t="s">
        <v>102</v>
      </c>
    </row>
    <row r="343878" spans="2:2" x14ac:dyDescent="0.25">
      <c r="B343878" t="s">
        <v>103</v>
      </c>
    </row>
    <row r="343879" spans="2:2" x14ac:dyDescent="0.25">
      <c r="B343879" t="s">
        <v>104</v>
      </c>
    </row>
    <row r="343880" spans="2:2" x14ac:dyDescent="0.25">
      <c r="B343880" t="s">
        <v>105</v>
      </c>
    </row>
    <row r="343881" spans="2:2" x14ac:dyDescent="0.25">
      <c r="B343881" t="s">
        <v>106</v>
      </c>
    </row>
    <row r="343882" spans="2:2" x14ac:dyDescent="0.25">
      <c r="B343882" t="s">
        <v>107</v>
      </c>
    </row>
    <row r="343883" spans="2:2" x14ac:dyDescent="0.25">
      <c r="B343883" t="s">
        <v>108</v>
      </c>
    </row>
    <row r="343884" spans="2:2" x14ac:dyDescent="0.25">
      <c r="B343884" t="s">
        <v>109</v>
      </c>
    </row>
    <row r="343885" spans="2:2" x14ac:dyDescent="0.25">
      <c r="B343885" t="s">
        <v>110</v>
      </c>
    </row>
    <row r="360202" spans="2:2" x14ac:dyDescent="0.25">
      <c r="B360202" t="s">
        <v>30</v>
      </c>
    </row>
    <row r="360203" spans="2:2" x14ac:dyDescent="0.25">
      <c r="B360203" t="s">
        <v>5</v>
      </c>
    </row>
    <row r="360204" spans="2:2" x14ac:dyDescent="0.25">
      <c r="B360204" t="s">
        <v>6</v>
      </c>
    </row>
    <row r="360205" spans="2:2" x14ac:dyDescent="0.25">
      <c r="B360205" t="s">
        <v>7</v>
      </c>
    </row>
    <row r="360206" spans="2:2" x14ac:dyDescent="0.25">
      <c r="B360206" t="s">
        <v>31</v>
      </c>
    </row>
    <row r="360207" spans="2:2" x14ac:dyDescent="0.25">
      <c r="B360207" t="s">
        <v>48</v>
      </c>
    </row>
    <row r="360208" spans="2:2" x14ac:dyDescent="0.25">
      <c r="B360208" t="s">
        <v>49</v>
      </c>
    </row>
    <row r="360209" spans="2:2" x14ac:dyDescent="0.25">
      <c r="B360209" t="s">
        <v>50</v>
      </c>
    </row>
    <row r="360210" spans="2:2" x14ac:dyDescent="0.25">
      <c r="B360210" t="s">
        <v>51</v>
      </c>
    </row>
    <row r="360211" spans="2:2" x14ac:dyDescent="0.25">
      <c r="B360211" t="s">
        <v>52</v>
      </c>
    </row>
    <row r="360212" spans="2:2" x14ac:dyDescent="0.25">
      <c r="B360212" t="s">
        <v>53</v>
      </c>
    </row>
    <row r="360213" spans="2:2" x14ac:dyDescent="0.25">
      <c r="B360213" t="s">
        <v>54</v>
      </c>
    </row>
    <row r="360214" spans="2:2" x14ac:dyDescent="0.25">
      <c r="B360214" t="s">
        <v>55</v>
      </c>
    </row>
    <row r="360215" spans="2:2" x14ac:dyDescent="0.25">
      <c r="B360215" t="s">
        <v>56</v>
      </c>
    </row>
    <row r="360216" spans="2:2" x14ac:dyDescent="0.25">
      <c r="B360216" t="s">
        <v>57</v>
      </c>
    </row>
    <row r="360217" spans="2:2" x14ac:dyDescent="0.25">
      <c r="B360217" t="s">
        <v>58</v>
      </c>
    </row>
    <row r="360218" spans="2:2" x14ac:dyDescent="0.25">
      <c r="B360218" t="s">
        <v>59</v>
      </c>
    </row>
    <row r="360219" spans="2:2" x14ac:dyDescent="0.25">
      <c r="B360219" t="s">
        <v>60</v>
      </c>
    </row>
    <row r="360220" spans="2:2" x14ac:dyDescent="0.25">
      <c r="B360220" t="s">
        <v>61</v>
      </c>
    </row>
    <row r="360221" spans="2:2" x14ac:dyDescent="0.25">
      <c r="B360221" t="s">
        <v>62</v>
      </c>
    </row>
    <row r="360222" spans="2:2" x14ac:dyDescent="0.25">
      <c r="B360222" t="s">
        <v>63</v>
      </c>
    </row>
    <row r="360223" spans="2:2" x14ac:dyDescent="0.25">
      <c r="B360223" t="s">
        <v>64</v>
      </c>
    </row>
    <row r="360224" spans="2:2" x14ac:dyDescent="0.25">
      <c r="B360224" t="s">
        <v>65</v>
      </c>
    </row>
    <row r="360225" spans="2:2" x14ac:dyDescent="0.25">
      <c r="B360225" t="s">
        <v>66</v>
      </c>
    </row>
    <row r="360226" spans="2:2" x14ac:dyDescent="0.25">
      <c r="B360226" t="s">
        <v>67</v>
      </c>
    </row>
    <row r="360227" spans="2:2" x14ac:dyDescent="0.25">
      <c r="B360227" t="s">
        <v>68</v>
      </c>
    </row>
    <row r="360228" spans="2:2" x14ac:dyDescent="0.25">
      <c r="B360228" t="s">
        <v>69</v>
      </c>
    </row>
    <row r="360229" spans="2:2" x14ac:dyDescent="0.25">
      <c r="B360229" t="s">
        <v>70</v>
      </c>
    </row>
    <row r="360230" spans="2:2" x14ac:dyDescent="0.25">
      <c r="B360230" t="s">
        <v>71</v>
      </c>
    </row>
    <row r="360231" spans="2:2" x14ac:dyDescent="0.25">
      <c r="B360231" t="s">
        <v>72</v>
      </c>
    </row>
    <row r="360232" spans="2:2" x14ac:dyDescent="0.25">
      <c r="B360232" t="s">
        <v>73</v>
      </c>
    </row>
    <row r="360233" spans="2:2" x14ac:dyDescent="0.25">
      <c r="B360233" t="s">
        <v>74</v>
      </c>
    </row>
    <row r="360234" spans="2:2" x14ac:dyDescent="0.25">
      <c r="B360234" t="s">
        <v>75</v>
      </c>
    </row>
    <row r="360235" spans="2:2" x14ac:dyDescent="0.25">
      <c r="B360235" t="s">
        <v>76</v>
      </c>
    </row>
    <row r="360236" spans="2:2" x14ac:dyDescent="0.25">
      <c r="B360236" t="s">
        <v>77</v>
      </c>
    </row>
    <row r="360237" spans="2:2" x14ac:dyDescent="0.25">
      <c r="B360237" t="s">
        <v>78</v>
      </c>
    </row>
    <row r="360238" spans="2:2" x14ac:dyDescent="0.25">
      <c r="B360238" t="s">
        <v>79</v>
      </c>
    </row>
    <row r="360239" spans="2:2" x14ac:dyDescent="0.25">
      <c r="B360239" t="s">
        <v>80</v>
      </c>
    </row>
    <row r="360240" spans="2:2" x14ac:dyDescent="0.25">
      <c r="B360240" t="s">
        <v>81</v>
      </c>
    </row>
    <row r="360241" spans="2:2" x14ac:dyDescent="0.25">
      <c r="B360241" t="s">
        <v>82</v>
      </c>
    </row>
    <row r="360242" spans="2:2" x14ac:dyDescent="0.25">
      <c r="B360242" t="s">
        <v>83</v>
      </c>
    </row>
    <row r="360243" spans="2:2" x14ac:dyDescent="0.25">
      <c r="B360243" t="s">
        <v>84</v>
      </c>
    </row>
    <row r="360244" spans="2:2" x14ac:dyDescent="0.25">
      <c r="B360244" t="s">
        <v>85</v>
      </c>
    </row>
    <row r="360245" spans="2:2" x14ac:dyDescent="0.25">
      <c r="B360245" t="s">
        <v>86</v>
      </c>
    </row>
    <row r="360246" spans="2:2" x14ac:dyDescent="0.25">
      <c r="B360246" t="s">
        <v>87</v>
      </c>
    </row>
    <row r="360247" spans="2:2" x14ac:dyDescent="0.25">
      <c r="B360247" t="s">
        <v>88</v>
      </c>
    </row>
    <row r="360248" spans="2:2" x14ac:dyDescent="0.25">
      <c r="B360248" t="s">
        <v>89</v>
      </c>
    </row>
    <row r="360249" spans="2:2" x14ac:dyDescent="0.25">
      <c r="B360249" t="s">
        <v>90</v>
      </c>
    </row>
    <row r="360250" spans="2:2" x14ac:dyDescent="0.25">
      <c r="B360250" t="s">
        <v>91</v>
      </c>
    </row>
    <row r="360251" spans="2:2" x14ac:dyDescent="0.25">
      <c r="B360251" t="s">
        <v>92</v>
      </c>
    </row>
    <row r="360252" spans="2:2" x14ac:dyDescent="0.25">
      <c r="B360252" t="s">
        <v>93</v>
      </c>
    </row>
    <row r="360253" spans="2:2" x14ac:dyDescent="0.25">
      <c r="B360253" t="s">
        <v>94</v>
      </c>
    </row>
    <row r="360254" spans="2:2" x14ac:dyDescent="0.25">
      <c r="B360254" t="s">
        <v>95</v>
      </c>
    </row>
    <row r="360255" spans="2:2" x14ac:dyDescent="0.25">
      <c r="B360255" t="s">
        <v>96</v>
      </c>
    </row>
    <row r="360256" spans="2:2" x14ac:dyDescent="0.25">
      <c r="B360256" t="s">
        <v>97</v>
      </c>
    </row>
    <row r="360257" spans="2:2" x14ac:dyDescent="0.25">
      <c r="B360257" t="s">
        <v>98</v>
      </c>
    </row>
    <row r="360258" spans="2:2" x14ac:dyDescent="0.25">
      <c r="B360258" t="s">
        <v>99</v>
      </c>
    </row>
    <row r="360259" spans="2:2" x14ac:dyDescent="0.25">
      <c r="B360259" t="s">
        <v>100</v>
      </c>
    </row>
    <row r="360260" spans="2:2" x14ac:dyDescent="0.25">
      <c r="B360260" t="s">
        <v>101</v>
      </c>
    </row>
    <row r="360261" spans="2:2" x14ac:dyDescent="0.25">
      <c r="B360261" t="s">
        <v>102</v>
      </c>
    </row>
    <row r="360262" spans="2:2" x14ac:dyDescent="0.25">
      <c r="B360262" t="s">
        <v>103</v>
      </c>
    </row>
    <row r="360263" spans="2:2" x14ac:dyDescent="0.25">
      <c r="B360263" t="s">
        <v>104</v>
      </c>
    </row>
    <row r="360264" spans="2:2" x14ac:dyDescent="0.25">
      <c r="B360264" t="s">
        <v>105</v>
      </c>
    </row>
    <row r="360265" spans="2:2" x14ac:dyDescent="0.25">
      <c r="B360265" t="s">
        <v>106</v>
      </c>
    </row>
    <row r="360266" spans="2:2" x14ac:dyDescent="0.25">
      <c r="B360266" t="s">
        <v>107</v>
      </c>
    </row>
    <row r="360267" spans="2:2" x14ac:dyDescent="0.25">
      <c r="B360267" t="s">
        <v>108</v>
      </c>
    </row>
    <row r="360268" spans="2:2" x14ac:dyDescent="0.25">
      <c r="B360268" t="s">
        <v>109</v>
      </c>
    </row>
    <row r="360269" spans="2:2" x14ac:dyDescent="0.25">
      <c r="B360269" t="s">
        <v>110</v>
      </c>
    </row>
    <row r="376586" spans="2:2" x14ac:dyDescent="0.25">
      <c r="B376586" t="s">
        <v>30</v>
      </c>
    </row>
    <row r="376587" spans="2:2" x14ac:dyDescent="0.25">
      <c r="B376587" t="s">
        <v>5</v>
      </c>
    </row>
    <row r="376588" spans="2:2" x14ac:dyDescent="0.25">
      <c r="B376588" t="s">
        <v>6</v>
      </c>
    </row>
    <row r="376589" spans="2:2" x14ac:dyDescent="0.25">
      <c r="B376589" t="s">
        <v>7</v>
      </c>
    </row>
    <row r="376590" spans="2:2" x14ac:dyDescent="0.25">
      <c r="B376590" t="s">
        <v>31</v>
      </c>
    </row>
    <row r="376591" spans="2:2" x14ac:dyDescent="0.25">
      <c r="B376591" t="s">
        <v>48</v>
      </c>
    </row>
    <row r="376592" spans="2:2" x14ac:dyDescent="0.25">
      <c r="B376592" t="s">
        <v>49</v>
      </c>
    </row>
    <row r="376593" spans="2:2" x14ac:dyDescent="0.25">
      <c r="B376593" t="s">
        <v>50</v>
      </c>
    </row>
    <row r="376594" spans="2:2" x14ac:dyDescent="0.25">
      <c r="B376594" t="s">
        <v>51</v>
      </c>
    </row>
    <row r="376595" spans="2:2" x14ac:dyDescent="0.25">
      <c r="B376595" t="s">
        <v>52</v>
      </c>
    </row>
    <row r="376596" spans="2:2" x14ac:dyDescent="0.25">
      <c r="B376596" t="s">
        <v>53</v>
      </c>
    </row>
    <row r="376597" spans="2:2" x14ac:dyDescent="0.25">
      <c r="B376597" t="s">
        <v>54</v>
      </c>
    </row>
    <row r="376598" spans="2:2" x14ac:dyDescent="0.25">
      <c r="B376598" t="s">
        <v>55</v>
      </c>
    </row>
    <row r="376599" spans="2:2" x14ac:dyDescent="0.25">
      <c r="B376599" t="s">
        <v>56</v>
      </c>
    </row>
    <row r="376600" spans="2:2" x14ac:dyDescent="0.25">
      <c r="B376600" t="s">
        <v>57</v>
      </c>
    </row>
    <row r="376601" spans="2:2" x14ac:dyDescent="0.25">
      <c r="B376601" t="s">
        <v>58</v>
      </c>
    </row>
    <row r="376602" spans="2:2" x14ac:dyDescent="0.25">
      <c r="B376602" t="s">
        <v>59</v>
      </c>
    </row>
    <row r="376603" spans="2:2" x14ac:dyDescent="0.25">
      <c r="B376603" t="s">
        <v>60</v>
      </c>
    </row>
    <row r="376604" spans="2:2" x14ac:dyDescent="0.25">
      <c r="B376604" t="s">
        <v>61</v>
      </c>
    </row>
    <row r="376605" spans="2:2" x14ac:dyDescent="0.25">
      <c r="B376605" t="s">
        <v>62</v>
      </c>
    </row>
    <row r="376606" spans="2:2" x14ac:dyDescent="0.25">
      <c r="B376606" t="s">
        <v>63</v>
      </c>
    </row>
    <row r="376607" spans="2:2" x14ac:dyDescent="0.25">
      <c r="B376607" t="s">
        <v>64</v>
      </c>
    </row>
    <row r="376608" spans="2:2" x14ac:dyDescent="0.25">
      <c r="B376608" t="s">
        <v>65</v>
      </c>
    </row>
    <row r="376609" spans="2:2" x14ac:dyDescent="0.25">
      <c r="B376609" t="s">
        <v>66</v>
      </c>
    </row>
    <row r="376610" spans="2:2" x14ac:dyDescent="0.25">
      <c r="B376610" t="s">
        <v>67</v>
      </c>
    </row>
    <row r="376611" spans="2:2" x14ac:dyDescent="0.25">
      <c r="B376611" t="s">
        <v>68</v>
      </c>
    </row>
    <row r="376612" spans="2:2" x14ac:dyDescent="0.25">
      <c r="B376612" t="s">
        <v>69</v>
      </c>
    </row>
    <row r="376613" spans="2:2" x14ac:dyDescent="0.25">
      <c r="B376613" t="s">
        <v>70</v>
      </c>
    </row>
    <row r="376614" spans="2:2" x14ac:dyDescent="0.25">
      <c r="B376614" t="s">
        <v>71</v>
      </c>
    </row>
    <row r="376615" spans="2:2" x14ac:dyDescent="0.25">
      <c r="B376615" t="s">
        <v>72</v>
      </c>
    </row>
    <row r="376616" spans="2:2" x14ac:dyDescent="0.25">
      <c r="B376616" t="s">
        <v>73</v>
      </c>
    </row>
    <row r="376617" spans="2:2" x14ac:dyDescent="0.25">
      <c r="B376617" t="s">
        <v>74</v>
      </c>
    </row>
    <row r="376618" spans="2:2" x14ac:dyDescent="0.25">
      <c r="B376618" t="s">
        <v>75</v>
      </c>
    </row>
    <row r="376619" spans="2:2" x14ac:dyDescent="0.25">
      <c r="B376619" t="s">
        <v>76</v>
      </c>
    </row>
    <row r="376620" spans="2:2" x14ac:dyDescent="0.25">
      <c r="B376620" t="s">
        <v>77</v>
      </c>
    </row>
    <row r="376621" spans="2:2" x14ac:dyDescent="0.25">
      <c r="B376621" t="s">
        <v>78</v>
      </c>
    </row>
    <row r="376622" spans="2:2" x14ac:dyDescent="0.25">
      <c r="B376622" t="s">
        <v>79</v>
      </c>
    </row>
    <row r="376623" spans="2:2" x14ac:dyDescent="0.25">
      <c r="B376623" t="s">
        <v>80</v>
      </c>
    </row>
    <row r="376624" spans="2:2" x14ac:dyDescent="0.25">
      <c r="B376624" t="s">
        <v>81</v>
      </c>
    </row>
    <row r="376625" spans="2:2" x14ac:dyDescent="0.25">
      <c r="B376625" t="s">
        <v>82</v>
      </c>
    </row>
    <row r="376626" spans="2:2" x14ac:dyDescent="0.25">
      <c r="B376626" t="s">
        <v>83</v>
      </c>
    </row>
    <row r="376627" spans="2:2" x14ac:dyDescent="0.25">
      <c r="B376627" t="s">
        <v>84</v>
      </c>
    </row>
    <row r="376628" spans="2:2" x14ac:dyDescent="0.25">
      <c r="B376628" t="s">
        <v>85</v>
      </c>
    </row>
    <row r="376629" spans="2:2" x14ac:dyDescent="0.25">
      <c r="B376629" t="s">
        <v>86</v>
      </c>
    </row>
    <row r="376630" spans="2:2" x14ac:dyDescent="0.25">
      <c r="B376630" t="s">
        <v>87</v>
      </c>
    </row>
    <row r="376631" spans="2:2" x14ac:dyDescent="0.25">
      <c r="B376631" t="s">
        <v>88</v>
      </c>
    </row>
    <row r="376632" spans="2:2" x14ac:dyDescent="0.25">
      <c r="B376632" t="s">
        <v>89</v>
      </c>
    </row>
    <row r="376633" spans="2:2" x14ac:dyDescent="0.25">
      <c r="B376633" t="s">
        <v>90</v>
      </c>
    </row>
    <row r="376634" spans="2:2" x14ac:dyDescent="0.25">
      <c r="B376634" t="s">
        <v>91</v>
      </c>
    </row>
    <row r="376635" spans="2:2" x14ac:dyDescent="0.25">
      <c r="B376635" t="s">
        <v>92</v>
      </c>
    </row>
    <row r="376636" spans="2:2" x14ac:dyDescent="0.25">
      <c r="B376636" t="s">
        <v>93</v>
      </c>
    </row>
    <row r="376637" spans="2:2" x14ac:dyDescent="0.25">
      <c r="B376637" t="s">
        <v>94</v>
      </c>
    </row>
    <row r="376638" spans="2:2" x14ac:dyDescent="0.25">
      <c r="B376638" t="s">
        <v>95</v>
      </c>
    </row>
    <row r="376639" spans="2:2" x14ac:dyDescent="0.25">
      <c r="B376639" t="s">
        <v>96</v>
      </c>
    </row>
    <row r="376640" spans="2:2" x14ac:dyDescent="0.25">
      <c r="B376640" t="s">
        <v>97</v>
      </c>
    </row>
    <row r="376641" spans="2:2" x14ac:dyDescent="0.25">
      <c r="B376641" t="s">
        <v>98</v>
      </c>
    </row>
    <row r="376642" spans="2:2" x14ac:dyDescent="0.25">
      <c r="B376642" t="s">
        <v>99</v>
      </c>
    </row>
    <row r="376643" spans="2:2" x14ac:dyDescent="0.25">
      <c r="B376643" t="s">
        <v>100</v>
      </c>
    </row>
    <row r="376644" spans="2:2" x14ac:dyDescent="0.25">
      <c r="B376644" t="s">
        <v>101</v>
      </c>
    </row>
    <row r="376645" spans="2:2" x14ac:dyDescent="0.25">
      <c r="B376645" t="s">
        <v>102</v>
      </c>
    </row>
    <row r="376646" spans="2:2" x14ac:dyDescent="0.25">
      <c r="B376646" t="s">
        <v>103</v>
      </c>
    </row>
    <row r="376647" spans="2:2" x14ac:dyDescent="0.25">
      <c r="B376647" t="s">
        <v>104</v>
      </c>
    </row>
    <row r="376648" spans="2:2" x14ac:dyDescent="0.25">
      <c r="B376648" t="s">
        <v>105</v>
      </c>
    </row>
    <row r="376649" spans="2:2" x14ac:dyDescent="0.25">
      <c r="B376649" t="s">
        <v>106</v>
      </c>
    </row>
    <row r="376650" spans="2:2" x14ac:dyDescent="0.25">
      <c r="B376650" t="s">
        <v>107</v>
      </c>
    </row>
    <row r="376651" spans="2:2" x14ac:dyDescent="0.25">
      <c r="B376651" t="s">
        <v>108</v>
      </c>
    </row>
    <row r="376652" spans="2:2" x14ac:dyDescent="0.25">
      <c r="B376652" t="s">
        <v>109</v>
      </c>
    </row>
    <row r="376653" spans="2:2" x14ac:dyDescent="0.25">
      <c r="B376653" t="s">
        <v>110</v>
      </c>
    </row>
    <row r="392970" spans="2:2" x14ac:dyDescent="0.25">
      <c r="B392970" t="s">
        <v>30</v>
      </c>
    </row>
    <row r="392971" spans="2:2" x14ac:dyDescent="0.25">
      <c r="B392971" t="s">
        <v>5</v>
      </c>
    </row>
    <row r="392972" spans="2:2" x14ac:dyDescent="0.25">
      <c r="B392972" t="s">
        <v>6</v>
      </c>
    </row>
    <row r="392973" spans="2:2" x14ac:dyDescent="0.25">
      <c r="B392973" t="s">
        <v>7</v>
      </c>
    </row>
    <row r="392974" spans="2:2" x14ac:dyDescent="0.25">
      <c r="B392974" t="s">
        <v>31</v>
      </c>
    </row>
    <row r="392975" spans="2:2" x14ac:dyDescent="0.25">
      <c r="B392975" t="s">
        <v>48</v>
      </c>
    </row>
    <row r="392976" spans="2:2" x14ac:dyDescent="0.25">
      <c r="B392976" t="s">
        <v>49</v>
      </c>
    </row>
    <row r="392977" spans="2:2" x14ac:dyDescent="0.25">
      <c r="B392977" t="s">
        <v>50</v>
      </c>
    </row>
    <row r="392978" spans="2:2" x14ac:dyDescent="0.25">
      <c r="B392978" t="s">
        <v>51</v>
      </c>
    </row>
    <row r="392979" spans="2:2" x14ac:dyDescent="0.25">
      <c r="B392979" t="s">
        <v>52</v>
      </c>
    </row>
    <row r="392980" spans="2:2" x14ac:dyDescent="0.25">
      <c r="B392980" t="s">
        <v>53</v>
      </c>
    </row>
    <row r="392981" spans="2:2" x14ac:dyDescent="0.25">
      <c r="B392981" t="s">
        <v>54</v>
      </c>
    </row>
    <row r="392982" spans="2:2" x14ac:dyDescent="0.25">
      <c r="B392982" t="s">
        <v>55</v>
      </c>
    </row>
    <row r="392983" spans="2:2" x14ac:dyDescent="0.25">
      <c r="B392983" t="s">
        <v>56</v>
      </c>
    </row>
    <row r="392984" spans="2:2" x14ac:dyDescent="0.25">
      <c r="B392984" t="s">
        <v>57</v>
      </c>
    </row>
    <row r="392985" spans="2:2" x14ac:dyDescent="0.25">
      <c r="B392985" t="s">
        <v>58</v>
      </c>
    </row>
    <row r="392986" spans="2:2" x14ac:dyDescent="0.25">
      <c r="B392986" t="s">
        <v>59</v>
      </c>
    </row>
    <row r="392987" spans="2:2" x14ac:dyDescent="0.25">
      <c r="B392987" t="s">
        <v>60</v>
      </c>
    </row>
    <row r="392988" spans="2:2" x14ac:dyDescent="0.25">
      <c r="B392988" t="s">
        <v>61</v>
      </c>
    </row>
    <row r="392989" spans="2:2" x14ac:dyDescent="0.25">
      <c r="B392989" t="s">
        <v>62</v>
      </c>
    </row>
    <row r="392990" spans="2:2" x14ac:dyDescent="0.25">
      <c r="B392990" t="s">
        <v>63</v>
      </c>
    </row>
    <row r="392991" spans="2:2" x14ac:dyDescent="0.25">
      <c r="B392991" t="s">
        <v>64</v>
      </c>
    </row>
    <row r="392992" spans="2:2" x14ac:dyDescent="0.25">
      <c r="B392992" t="s">
        <v>65</v>
      </c>
    </row>
    <row r="392993" spans="2:2" x14ac:dyDescent="0.25">
      <c r="B392993" t="s">
        <v>66</v>
      </c>
    </row>
    <row r="392994" spans="2:2" x14ac:dyDescent="0.25">
      <c r="B392994" t="s">
        <v>67</v>
      </c>
    </row>
    <row r="392995" spans="2:2" x14ac:dyDescent="0.25">
      <c r="B392995" t="s">
        <v>68</v>
      </c>
    </row>
    <row r="392996" spans="2:2" x14ac:dyDescent="0.25">
      <c r="B392996" t="s">
        <v>69</v>
      </c>
    </row>
    <row r="392997" spans="2:2" x14ac:dyDescent="0.25">
      <c r="B392997" t="s">
        <v>70</v>
      </c>
    </row>
    <row r="392998" spans="2:2" x14ac:dyDescent="0.25">
      <c r="B392998" t="s">
        <v>71</v>
      </c>
    </row>
    <row r="392999" spans="2:2" x14ac:dyDescent="0.25">
      <c r="B392999" t="s">
        <v>72</v>
      </c>
    </row>
    <row r="393000" spans="2:2" x14ac:dyDescent="0.25">
      <c r="B393000" t="s">
        <v>73</v>
      </c>
    </row>
    <row r="393001" spans="2:2" x14ac:dyDescent="0.25">
      <c r="B393001" t="s">
        <v>74</v>
      </c>
    </row>
    <row r="393002" spans="2:2" x14ac:dyDescent="0.25">
      <c r="B393002" t="s">
        <v>75</v>
      </c>
    </row>
    <row r="393003" spans="2:2" x14ac:dyDescent="0.25">
      <c r="B393003" t="s">
        <v>76</v>
      </c>
    </row>
    <row r="393004" spans="2:2" x14ac:dyDescent="0.25">
      <c r="B393004" t="s">
        <v>77</v>
      </c>
    </row>
    <row r="393005" spans="2:2" x14ac:dyDescent="0.25">
      <c r="B393005" t="s">
        <v>78</v>
      </c>
    </row>
    <row r="393006" spans="2:2" x14ac:dyDescent="0.25">
      <c r="B393006" t="s">
        <v>79</v>
      </c>
    </row>
    <row r="393007" spans="2:2" x14ac:dyDescent="0.25">
      <c r="B393007" t="s">
        <v>80</v>
      </c>
    </row>
    <row r="393008" spans="2:2" x14ac:dyDescent="0.25">
      <c r="B393008" t="s">
        <v>81</v>
      </c>
    </row>
    <row r="393009" spans="2:2" x14ac:dyDescent="0.25">
      <c r="B393009" t="s">
        <v>82</v>
      </c>
    </row>
    <row r="393010" spans="2:2" x14ac:dyDescent="0.25">
      <c r="B393010" t="s">
        <v>83</v>
      </c>
    </row>
    <row r="393011" spans="2:2" x14ac:dyDescent="0.25">
      <c r="B393011" t="s">
        <v>84</v>
      </c>
    </row>
    <row r="393012" spans="2:2" x14ac:dyDescent="0.25">
      <c r="B393012" t="s">
        <v>85</v>
      </c>
    </row>
    <row r="393013" spans="2:2" x14ac:dyDescent="0.25">
      <c r="B393013" t="s">
        <v>86</v>
      </c>
    </row>
    <row r="393014" spans="2:2" x14ac:dyDescent="0.25">
      <c r="B393014" t="s">
        <v>87</v>
      </c>
    </row>
    <row r="393015" spans="2:2" x14ac:dyDescent="0.25">
      <c r="B393015" t="s">
        <v>88</v>
      </c>
    </row>
    <row r="393016" spans="2:2" x14ac:dyDescent="0.25">
      <c r="B393016" t="s">
        <v>89</v>
      </c>
    </row>
    <row r="393017" spans="2:2" x14ac:dyDescent="0.25">
      <c r="B393017" t="s">
        <v>90</v>
      </c>
    </row>
    <row r="393018" spans="2:2" x14ac:dyDescent="0.25">
      <c r="B393018" t="s">
        <v>91</v>
      </c>
    </row>
    <row r="393019" spans="2:2" x14ac:dyDescent="0.25">
      <c r="B393019" t="s">
        <v>92</v>
      </c>
    </row>
    <row r="393020" spans="2:2" x14ac:dyDescent="0.25">
      <c r="B393020" t="s">
        <v>93</v>
      </c>
    </row>
    <row r="393021" spans="2:2" x14ac:dyDescent="0.25">
      <c r="B393021" t="s">
        <v>94</v>
      </c>
    </row>
    <row r="393022" spans="2:2" x14ac:dyDescent="0.25">
      <c r="B393022" t="s">
        <v>95</v>
      </c>
    </row>
    <row r="393023" spans="2:2" x14ac:dyDescent="0.25">
      <c r="B393023" t="s">
        <v>96</v>
      </c>
    </row>
    <row r="393024" spans="2:2" x14ac:dyDescent="0.25">
      <c r="B393024" t="s">
        <v>97</v>
      </c>
    </row>
    <row r="393025" spans="2:2" x14ac:dyDescent="0.25">
      <c r="B393025" t="s">
        <v>98</v>
      </c>
    </row>
    <row r="393026" spans="2:2" x14ac:dyDescent="0.25">
      <c r="B393026" t="s">
        <v>99</v>
      </c>
    </row>
    <row r="393027" spans="2:2" x14ac:dyDescent="0.25">
      <c r="B393027" t="s">
        <v>100</v>
      </c>
    </row>
    <row r="393028" spans="2:2" x14ac:dyDescent="0.25">
      <c r="B393028" t="s">
        <v>101</v>
      </c>
    </row>
    <row r="393029" spans="2:2" x14ac:dyDescent="0.25">
      <c r="B393029" t="s">
        <v>102</v>
      </c>
    </row>
    <row r="393030" spans="2:2" x14ac:dyDescent="0.25">
      <c r="B393030" t="s">
        <v>103</v>
      </c>
    </row>
    <row r="393031" spans="2:2" x14ac:dyDescent="0.25">
      <c r="B393031" t="s">
        <v>104</v>
      </c>
    </row>
    <row r="393032" spans="2:2" x14ac:dyDescent="0.25">
      <c r="B393032" t="s">
        <v>105</v>
      </c>
    </row>
    <row r="393033" spans="2:2" x14ac:dyDescent="0.25">
      <c r="B393033" t="s">
        <v>106</v>
      </c>
    </row>
    <row r="393034" spans="2:2" x14ac:dyDescent="0.25">
      <c r="B393034" t="s">
        <v>107</v>
      </c>
    </row>
    <row r="393035" spans="2:2" x14ac:dyDescent="0.25">
      <c r="B393035" t="s">
        <v>108</v>
      </c>
    </row>
    <row r="393036" spans="2:2" x14ac:dyDescent="0.25">
      <c r="B393036" t="s">
        <v>109</v>
      </c>
    </row>
    <row r="393037" spans="2:2" x14ac:dyDescent="0.25">
      <c r="B393037" t="s">
        <v>110</v>
      </c>
    </row>
    <row r="409354" spans="2:2" x14ac:dyDescent="0.25">
      <c r="B409354" t="s">
        <v>30</v>
      </c>
    </row>
    <row r="409355" spans="2:2" x14ac:dyDescent="0.25">
      <c r="B409355" t="s">
        <v>5</v>
      </c>
    </row>
    <row r="409356" spans="2:2" x14ac:dyDescent="0.25">
      <c r="B409356" t="s">
        <v>6</v>
      </c>
    </row>
    <row r="409357" spans="2:2" x14ac:dyDescent="0.25">
      <c r="B409357" t="s">
        <v>7</v>
      </c>
    </row>
    <row r="409358" spans="2:2" x14ac:dyDescent="0.25">
      <c r="B409358" t="s">
        <v>31</v>
      </c>
    </row>
    <row r="409359" spans="2:2" x14ac:dyDescent="0.25">
      <c r="B409359" t="s">
        <v>48</v>
      </c>
    </row>
    <row r="409360" spans="2:2" x14ac:dyDescent="0.25">
      <c r="B409360" t="s">
        <v>49</v>
      </c>
    </row>
    <row r="409361" spans="2:2" x14ac:dyDescent="0.25">
      <c r="B409361" t="s">
        <v>50</v>
      </c>
    </row>
    <row r="409362" spans="2:2" x14ac:dyDescent="0.25">
      <c r="B409362" t="s">
        <v>51</v>
      </c>
    </row>
    <row r="409363" spans="2:2" x14ac:dyDescent="0.25">
      <c r="B409363" t="s">
        <v>52</v>
      </c>
    </row>
    <row r="409364" spans="2:2" x14ac:dyDescent="0.25">
      <c r="B409364" t="s">
        <v>53</v>
      </c>
    </row>
    <row r="409365" spans="2:2" x14ac:dyDescent="0.25">
      <c r="B409365" t="s">
        <v>54</v>
      </c>
    </row>
    <row r="409366" spans="2:2" x14ac:dyDescent="0.25">
      <c r="B409366" t="s">
        <v>55</v>
      </c>
    </row>
    <row r="409367" spans="2:2" x14ac:dyDescent="0.25">
      <c r="B409367" t="s">
        <v>56</v>
      </c>
    </row>
    <row r="409368" spans="2:2" x14ac:dyDescent="0.25">
      <c r="B409368" t="s">
        <v>57</v>
      </c>
    </row>
    <row r="409369" spans="2:2" x14ac:dyDescent="0.25">
      <c r="B409369" t="s">
        <v>58</v>
      </c>
    </row>
    <row r="409370" spans="2:2" x14ac:dyDescent="0.25">
      <c r="B409370" t="s">
        <v>59</v>
      </c>
    </row>
    <row r="409371" spans="2:2" x14ac:dyDescent="0.25">
      <c r="B409371" t="s">
        <v>60</v>
      </c>
    </row>
    <row r="409372" spans="2:2" x14ac:dyDescent="0.25">
      <c r="B409372" t="s">
        <v>61</v>
      </c>
    </row>
    <row r="409373" spans="2:2" x14ac:dyDescent="0.25">
      <c r="B409373" t="s">
        <v>62</v>
      </c>
    </row>
    <row r="409374" spans="2:2" x14ac:dyDescent="0.25">
      <c r="B409374" t="s">
        <v>63</v>
      </c>
    </row>
    <row r="409375" spans="2:2" x14ac:dyDescent="0.25">
      <c r="B409375" t="s">
        <v>64</v>
      </c>
    </row>
    <row r="409376" spans="2:2" x14ac:dyDescent="0.25">
      <c r="B409376" t="s">
        <v>65</v>
      </c>
    </row>
    <row r="409377" spans="2:2" x14ac:dyDescent="0.25">
      <c r="B409377" t="s">
        <v>66</v>
      </c>
    </row>
    <row r="409378" spans="2:2" x14ac:dyDescent="0.25">
      <c r="B409378" t="s">
        <v>67</v>
      </c>
    </row>
    <row r="409379" spans="2:2" x14ac:dyDescent="0.25">
      <c r="B409379" t="s">
        <v>68</v>
      </c>
    </row>
    <row r="409380" spans="2:2" x14ac:dyDescent="0.25">
      <c r="B409380" t="s">
        <v>69</v>
      </c>
    </row>
    <row r="409381" spans="2:2" x14ac:dyDescent="0.25">
      <c r="B409381" t="s">
        <v>70</v>
      </c>
    </row>
    <row r="409382" spans="2:2" x14ac:dyDescent="0.25">
      <c r="B409382" t="s">
        <v>71</v>
      </c>
    </row>
    <row r="409383" spans="2:2" x14ac:dyDescent="0.25">
      <c r="B409383" t="s">
        <v>72</v>
      </c>
    </row>
    <row r="409384" spans="2:2" x14ac:dyDescent="0.25">
      <c r="B409384" t="s">
        <v>73</v>
      </c>
    </row>
    <row r="409385" spans="2:2" x14ac:dyDescent="0.25">
      <c r="B409385" t="s">
        <v>74</v>
      </c>
    </row>
    <row r="409386" spans="2:2" x14ac:dyDescent="0.25">
      <c r="B409386" t="s">
        <v>75</v>
      </c>
    </row>
    <row r="409387" spans="2:2" x14ac:dyDescent="0.25">
      <c r="B409387" t="s">
        <v>76</v>
      </c>
    </row>
    <row r="409388" spans="2:2" x14ac:dyDescent="0.25">
      <c r="B409388" t="s">
        <v>77</v>
      </c>
    </row>
    <row r="409389" spans="2:2" x14ac:dyDescent="0.25">
      <c r="B409389" t="s">
        <v>78</v>
      </c>
    </row>
    <row r="409390" spans="2:2" x14ac:dyDescent="0.25">
      <c r="B409390" t="s">
        <v>79</v>
      </c>
    </row>
    <row r="409391" spans="2:2" x14ac:dyDescent="0.25">
      <c r="B409391" t="s">
        <v>80</v>
      </c>
    </row>
    <row r="409392" spans="2:2" x14ac:dyDescent="0.25">
      <c r="B409392" t="s">
        <v>81</v>
      </c>
    </row>
    <row r="409393" spans="2:2" x14ac:dyDescent="0.25">
      <c r="B409393" t="s">
        <v>82</v>
      </c>
    </row>
    <row r="409394" spans="2:2" x14ac:dyDescent="0.25">
      <c r="B409394" t="s">
        <v>83</v>
      </c>
    </row>
    <row r="409395" spans="2:2" x14ac:dyDescent="0.25">
      <c r="B409395" t="s">
        <v>84</v>
      </c>
    </row>
    <row r="409396" spans="2:2" x14ac:dyDescent="0.25">
      <c r="B409396" t="s">
        <v>85</v>
      </c>
    </row>
    <row r="409397" spans="2:2" x14ac:dyDescent="0.25">
      <c r="B409397" t="s">
        <v>86</v>
      </c>
    </row>
    <row r="409398" spans="2:2" x14ac:dyDescent="0.25">
      <c r="B409398" t="s">
        <v>87</v>
      </c>
    </row>
    <row r="409399" spans="2:2" x14ac:dyDescent="0.25">
      <c r="B409399" t="s">
        <v>88</v>
      </c>
    </row>
    <row r="409400" spans="2:2" x14ac:dyDescent="0.25">
      <c r="B409400" t="s">
        <v>89</v>
      </c>
    </row>
    <row r="409401" spans="2:2" x14ac:dyDescent="0.25">
      <c r="B409401" t="s">
        <v>90</v>
      </c>
    </row>
    <row r="409402" spans="2:2" x14ac:dyDescent="0.25">
      <c r="B409402" t="s">
        <v>91</v>
      </c>
    </row>
    <row r="409403" spans="2:2" x14ac:dyDescent="0.25">
      <c r="B409403" t="s">
        <v>92</v>
      </c>
    </row>
    <row r="409404" spans="2:2" x14ac:dyDescent="0.25">
      <c r="B409404" t="s">
        <v>93</v>
      </c>
    </row>
    <row r="409405" spans="2:2" x14ac:dyDescent="0.25">
      <c r="B409405" t="s">
        <v>94</v>
      </c>
    </row>
    <row r="409406" spans="2:2" x14ac:dyDescent="0.25">
      <c r="B409406" t="s">
        <v>95</v>
      </c>
    </row>
    <row r="409407" spans="2:2" x14ac:dyDescent="0.25">
      <c r="B409407" t="s">
        <v>96</v>
      </c>
    </row>
    <row r="409408" spans="2:2" x14ac:dyDescent="0.25">
      <c r="B409408" t="s">
        <v>97</v>
      </c>
    </row>
    <row r="409409" spans="2:2" x14ac:dyDescent="0.25">
      <c r="B409409" t="s">
        <v>98</v>
      </c>
    </row>
    <row r="409410" spans="2:2" x14ac:dyDescent="0.25">
      <c r="B409410" t="s">
        <v>99</v>
      </c>
    </row>
    <row r="409411" spans="2:2" x14ac:dyDescent="0.25">
      <c r="B409411" t="s">
        <v>100</v>
      </c>
    </row>
    <row r="409412" spans="2:2" x14ac:dyDescent="0.25">
      <c r="B409412" t="s">
        <v>101</v>
      </c>
    </row>
    <row r="409413" spans="2:2" x14ac:dyDescent="0.25">
      <c r="B409413" t="s">
        <v>102</v>
      </c>
    </row>
    <row r="409414" spans="2:2" x14ac:dyDescent="0.25">
      <c r="B409414" t="s">
        <v>103</v>
      </c>
    </row>
    <row r="409415" spans="2:2" x14ac:dyDescent="0.25">
      <c r="B409415" t="s">
        <v>104</v>
      </c>
    </row>
    <row r="409416" spans="2:2" x14ac:dyDescent="0.25">
      <c r="B409416" t="s">
        <v>105</v>
      </c>
    </row>
    <row r="409417" spans="2:2" x14ac:dyDescent="0.25">
      <c r="B409417" t="s">
        <v>106</v>
      </c>
    </row>
    <row r="409418" spans="2:2" x14ac:dyDescent="0.25">
      <c r="B409418" t="s">
        <v>107</v>
      </c>
    </row>
    <row r="409419" spans="2:2" x14ac:dyDescent="0.25">
      <c r="B409419" t="s">
        <v>108</v>
      </c>
    </row>
    <row r="409420" spans="2:2" x14ac:dyDescent="0.25">
      <c r="B409420" t="s">
        <v>109</v>
      </c>
    </row>
    <row r="409421" spans="2:2" x14ac:dyDescent="0.25">
      <c r="B409421" t="s">
        <v>110</v>
      </c>
    </row>
    <row r="425738" spans="2:2" x14ac:dyDescent="0.25">
      <c r="B425738" t="s">
        <v>30</v>
      </c>
    </row>
    <row r="425739" spans="2:2" x14ac:dyDescent="0.25">
      <c r="B425739" t="s">
        <v>5</v>
      </c>
    </row>
    <row r="425740" spans="2:2" x14ac:dyDescent="0.25">
      <c r="B425740" t="s">
        <v>6</v>
      </c>
    </row>
    <row r="425741" spans="2:2" x14ac:dyDescent="0.25">
      <c r="B425741" t="s">
        <v>7</v>
      </c>
    </row>
    <row r="425742" spans="2:2" x14ac:dyDescent="0.25">
      <c r="B425742" t="s">
        <v>31</v>
      </c>
    </row>
    <row r="425743" spans="2:2" x14ac:dyDescent="0.25">
      <c r="B425743" t="s">
        <v>48</v>
      </c>
    </row>
    <row r="425744" spans="2:2" x14ac:dyDescent="0.25">
      <c r="B425744" t="s">
        <v>49</v>
      </c>
    </row>
    <row r="425745" spans="2:2" x14ac:dyDescent="0.25">
      <c r="B425745" t="s">
        <v>50</v>
      </c>
    </row>
    <row r="425746" spans="2:2" x14ac:dyDescent="0.25">
      <c r="B425746" t="s">
        <v>51</v>
      </c>
    </row>
    <row r="425747" spans="2:2" x14ac:dyDescent="0.25">
      <c r="B425747" t="s">
        <v>52</v>
      </c>
    </row>
    <row r="425748" spans="2:2" x14ac:dyDescent="0.25">
      <c r="B425748" t="s">
        <v>53</v>
      </c>
    </row>
    <row r="425749" spans="2:2" x14ac:dyDescent="0.25">
      <c r="B425749" t="s">
        <v>54</v>
      </c>
    </row>
    <row r="425750" spans="2:2" x14ac:dyDescent="0.25">
      <c r="B425750" t="s">
        <v>55</v>
      </c>
    </row>
    <row r="425751" spans="2:2" x14ac:dyDescent="0.25">
      <c r="B425751" t="s">
        <v>56</v>
      </c>
    </row>
    <row r="425752" spans="2:2" x14ac:dyDescent="0.25">
      <c r="B425752" t="s">
        <v>57</v>
      </c>
    </row>
    <row r="425753" spans="2:2" x14ac:dyDescent="0.25">
      <c r="B425753" t="s">
        <v>58</v>
      </c>
    </row>
    <row r="425754" spans="2:2" x14ac:dyDescent="0.25">
      <c r="B425754" t="s">
        <v>59</v>
      </c>
    </row>
    <row r="425755" spans="2:2" x14ac:dyDescent="0.25">
      <c r="B425755" t="s">
        <v>60</v>
      </c>
    </row>
    <row r="425756" spans="2:2" x14ac:dyDescent="0.25">
      <c r="B425756" t="s">
        <v>61</v>
      </c>
    </row>
    <row r="425757" spans="2:2" x14ac:dyDescent="0.25">
      <c r="B425757" t="s">
        <v>62</v>
      </c>
    </row>
    <row r="425758" spans="2:2" x14ac:dyDescent="0.25">
      <c r="B425758" t="s">
        <v>63</v>
      </c>
    </row>
    <row r="425759" spans="2:2" x14ac:dyDescent="0.25">
      <c r="B425759" t="s">
        <v>64</v>
      </c>
    </row>
    <row r="425760" spans="2:2" x14ac:dyDescent="0.25">
      <c r="B425760" t="s">
        <v>65</v>
      </c>
    </row>
    <row r="425761" spans="2:2" x14ac:dyDescent="0.25">
      <c r="B425761" t="s">
        <v>66</v>
      </c>
    </row>
    <row r="425762" spans="2:2" x14ac:dyDescent="0.25">
      <c r="B425762" t="s">
        <v>67</v>
      </c>
    </row>
    <row r="425763" spans="2:2" x14ac:dyDescent="0.25">
      <c r="B425763" t="s">
        <v>68</v>
      </c>
    </row>
    <row r="425764" spans="2:2" x14ac:dyDescent="0.25">
      <c r="B425764" t="s">
        <v>69</v>
      </c>
    </row>
    <row r="425765" spans="2:2" x14ac:dyDescent="0.25">
      <c r="B425765" t="s">
        <v>70</v>
      </c>
    </row>
    <row r="425766" spans="2:2" x14ac:dyDescent="0.25">
      <c r="B425766" t="s">
        <v>71</v>
      </c>
    </row>
    <row r="425767" spans="2:2" x14ac:dyDescent="0.25">
      <c r="B425767" t="s">
        <v>72</v>
      </c>
    </row>
    <row r="425768" spans="2:2" x14ac:dyDescent="0.25">
      <c r="B425768" t="s">
        <v>73</v>
      </c>
    </row>
    <row r="425769" spans="2:2" x14ac:dyDescent="0.25">
      <c r="B425769" t="s">
        <v>74</v>
      </c>
    </row>
    <row r="425770" spans="2:2" x14ac:dyDescent="0.25">
      <c r="B425770" t="s">
        <v>75</v>
      </c>
    </row>
    <row r="425771" spans="2:2" x14ac:dyDescent="0.25">
      <c r="B425771" t="s">
        <v>76</v>
      </c>
    </row>
    <row r="425772" spans="2:2" x14ac:dyDescent="0.25">
      <c r="B425772" t="s">
        <v>77</v>
      </c>
    </row>
    <row r="425773" spans="2:2" x14ac:dyDescent="0.25">
      <c r="B425773" t="s">
        <v>78</v>
      </c>
    </row>
    <row r="425774" spans="2:2" x14ac:dyDescent="0.25">
      <c r="B425774" t="s">
        <v>79</v>
      </c>
    </row>
    <row r="425775" spans="2:2" x14ac:dyDescent="0.25">
      <c r="B425775" t="s">
        <v>80</v>
      </c>
    </row>
    <row r="425776" spans="2:2" x14ac:dyDescent="0.25">
      <c r="B425776" t="s">
        <v>81</v>
      </c>
    </row>
    <row r="425777" spans="2:2" x14ac:dyDescent="0.25">
      <c r="B425777" t="s">
        <v>82</v>
      </c>
    </row>
    <row r="425778" spans="2:2" x14ac:dyDescent="0.25">
      <c r="B425778" t="s">
        <v>83</v>
      </c>
    </row>
    <row r="425779" spans="2:2" x14ac:dyDescent="0.25">
      <c r="B425779" t="s">
        <v>84</v>
      </c>
    </row>
    <row r="425780" spans="2:2" x14ac:dyDescent="0.25">
      <c r="B425780" t="s">
        <v>85</v>
      </c>
    </row>
    <row r="425781" spans="2:2" x14ac:dyDescent="0.25">
      <c r="B425781" t="s">
        <v>86</v>
      </c>
    </row>
    <row r="425782" spans="2:2" x14ac:dyDescent="0.25">
      <c r="B425782" t="s">
        <v>87</v>
      </c>
    </row>
    <row r="425783" spans="2:2" x14ac:dyDescent="0.25">
      <c r="B425783" t="s">
        <v>88</v>
      </c>
    </row>
    <row r="425784" spans="2:2" x14ac:dyDescent="0.25">
      <c r="B425784" t="s">
        <v>89</v>
      </c>
    </row>
    <row r="425785" spans="2:2" x14ac:dyDescent="0.25">
      <c r="B425785" t="s">
        <v>90</v>
      </c>
    </row>
    <row r="425786" spans="2:2" x14ac:dyDescent="0.25">
      <c r="B425786" t="s">
        <v>91</v>
      </c>
    </row>
    <row r="425787" spans="2:2" x14ac:dyDescent="0.25">
      <c r="B425787" t="s">
        <v>92</v>
      </c>
    </row>
    <row r="425788" spans="2:2" x14ac:dyDescent="0.25">
      <c r="B425788" t="s">
        <v>93</v>
      </c>
    </row>
    <row r="425789" spans="2:2" x14ac:dyDescent="0.25">
      <c r="B425789" t="s">
        <v>94</v>
      </c>
    </row>
    <row r="425790" spans="2:2" x14ac:dyDescent="0.25">
      <c r="B425790" t="s">
        <v>95</v>
      </c>
    </row>
    <row r="425791" spans="2:2" x14ac:dyDescent="0.25">
      <c r="B425791" t="s">
        <v>96</v>
      </c>
    </row>
    <row r="425792" spans="2:2" x14ac:dyDescent="0.25">
      <c r="B425792" t="s">
        <v>97</v>
      </c>
    </row>
    <row r="425793" spans="2:2" x14ac:dyDescent="0.25">
      <c r="B425793" t="s">
        <v>98</v>
      </c>
    </row>
    <row r="425794" spans="2:2" x14ac:dyDescent="0.25">
      <c r="B425794" t="s">
        <v>99</v>
      </c>
    </row>
    <row r="425795" spans="2:2" x14ac:dyDescent="0.25">
      <c r="B425795" t="s">
        <v>100</v>
      </c>
    </row>
    <row r="425796" spans="2:2" x14ac:dyDescent="0.25">
      <c r="B425796" t="s">
        <v>101</v>
      </c>
    </row>
    <row r="425797" spans="2:2" x14ac:dyDescent="0.25">
      <c r="B425797" t="s">
        <v>102</v>
      </c>
    </row>
    <row r="425798" spans="2:2" x14ac:dyDescent="0.25">
      <c r="B425798" t="s">
        <v>103</v>
      </c>
    </row>
    <row r="425799" spans="2:2" x14ac:dyDescent="0.25">
      <c r="B425799" t="s">
        <v>104</v>
      </c>
    </row>
    <row r="425800" spans="2:2" x14ac:dyDescent="0.25">
      <c r="B425800" t="s">
        <v>105</v>
      </c>
    </row>
    <row r="425801" spans="2:2" x14ac:dyDescent="0.25">
      <c r="B425801" t="s">
        <v>106</v>
      </c>
    </row>
    <row r="425802" spans="2:2" x14ac:dyDescent="0.25">
      <c r="B425802" t="s">
        <v>107</v>
      </c>
    </row>
    <row r="425803" spans="2:2" x14ac:dyDescent="0.25">
      <c r="B425803" t="s">
        <v>108</v>
      </c>
    </row>
    <row r="425804" spans="2:2" x14ac:dyDescent="0.25">
      <c r="B425804" t="s">
        <v>109</v>
      </c>
    </row>
    <row r="425805" spans="2:2" x14ac:dyDescent="0.25">
      <c r="B425805" t="s">
        <v>110</v>
      </c>
    </row>
    <row r="442122" spans="2:2" x14ac:dyDescent="0.25">
      <c r="B442122" t="s">
        <v>30</v>
      </c>
    </row>
    <row r="442123" spans="2:2" x14ac:dyDescent="0.25">
      <c r="B442123" t="s">
        <v>5</v>
      </c>
    </row>
    <row r="442124" spans="2:2" x14ac:dyDescent="0.25">
      <c r="B442124" t="s">
        <v>6</v>
      </c>
    </row>
    <row r="442125" spans="2:2" x14ac:dyDescent="0.25">
      <c r="B442125" t="s">
        <v>7</v>
      </c>
    </row>
    <row r="442126" spans="2:2" x14ac:dyDescent="0.25">
      <c r="B442126" t="s">
        <v>31</v>
      </c>
    </row>
    <row r="442127" spans="2:2" x14ac:dyDescent="0.25">
      <c r="B442127" t="s">
        <v>48</v>
      </c>
    </row>
    <row r="442128" spans="2:2" x14ac:dyDescent="0.25">
      <c r="B442128" t="s">
        <v>49</v>
      </c>
    </row>
    <row r="442129" spans="2:2" x14ac:dyDescent="0.25">
      <c r="B442129" t="s">
        <v>50</v>
      </c>
    </row>
    <row r="442130" spans="2:2" x14ac:dyDescent="0.25">
      <c r="B442130" t="s">
        <v>51</v>
      </c>
    </row>
    <row r="442131" spans="2:2" x14ac:dyDescent="0.25">
      <c r="B442131" t="s">
        <v>52</v>
      </c>
    </row>
    <row r="442132" spans="2:2" x14ac:dyDescent="0.25">
      <c r="B442132" t="s">
        <v>53</v>
      </c>
    </row>
    <row r="442133" spans="2:2" x14ac:dyDescent="0.25">
      <c r="B442133" t="s">
        <v>54</v>
      </c>
    </row>
    <row r="442134" spans="2:2" x14ac:dyDescent="0.25">
      <c r="B442134" t="s">
        <v>55</v>
      </c>
    </row>
    <row r="442135" spans="2:2" x14ac:dyDescent="0.25">
      <c r="B442135" t="s">
        <v>56</v>
      </c>
    </row>
    <row r="442136" spans="2:2" x14ac:dyDescent="0.25">
      <c r="B442136" t="s">
        <v>57</v>
      </c>
    </row>
    <row r="442137" spans="2:2" x14ac:dyDescent="0.25">
      <c r="B442137" t="s">
        <v>58</v>
      </c>
    </row>
    <row r="442138" spans="2:2" x14ac:dyDescent="0.25">
      <c r="B442138" t="s">
        <v>59</v>
      </c>
    </row>
    <row r="442139" spans="2:2" x14ac:dyDescent="0.25">
      <c r="B442139" t="s">
        <v>60</v>
      </c>
    </row>
    <row r="442140" spans="2:2" x14ac:dyDescent="0.25">
      <c r="B442140" t="s">
        <v>61</v>
      </c>
    </row>
    <row r="442141" spans="2:2" x14ac:dyDescent="0.25">
      <c r="B442141" t="s">
        <v>62</v>
      </c>
    </row>
    <row r="442142" spans="2:2" x14ac:dyDescent="0.25">
      <c r="B442142" t="s">
        <v>63</v>
      </c>
    </row>
    <row r="442143" spans="2:2" x14ac:dyDescent="0.25">
      <c r="B442143" t="s">
        <v>64</v>
      </c>
    </row>
    <row r="442144" spans="2:2" x14ac:dyDescent="0.25">
      <c r="B442144" t="s">
        <v>65</v>
      </c>
    </row>
    <row r="442145" spans="2:2" x14ac:dyDescent="0.25">
      <c r="B442145" t="s">
        <v>66</v>
      </c>
    </row>
    <row r="442146" spans="2:2" x14ac:dyDescent="0.25">
      <c r="B442146" t="s">
        <v>67</v>
      </c>
    </row>
    <row r="442147" spans="2:2" x14ac:dyDescent="0.25">
      <c r="B442147" t="s">
        <v>68</v>
      </c>
    </row>
    <row r="442148" spans="2:2" x14ac:dyDescent="0.25">
      <c r="B442148" t="s">
        <v>69</v>
      </c>
    </row>
    <row r="442149" spans="2:2" x14ac:dyDescent="0.25">
      <c r="B442149" t="s">
        <v>70</v>
      </c>
    </row>
    <row r="442150" spans="2:2" x14ac:dyDescent="0.25">
      <c r="B442150" t="s">
        <v>71</v>
      </c>
    </row>
    <row r="442151" spans="2:2" x14ac:dyDescent="0.25">
      <c r="B442151" t="s">
        <v>72</v>
      </c>
    </row>
    <row r="442152" spans="2:2" x14ac:dyDescent="0.25">
      <c r="B442152" t="s">
        <v>73</v>
      </c>
    </row>
    <row r="442153" spans="2:2" x14ac:dyDescent="0.25">
      <c r="B442153" t="s">
        <v>74</v>
      </c>
    </row>
    <row r="442154" spans="2:2" x14ac:dyDescent="0.25">
      <c r="B442154" t="s">
        <v>75</v>
      </c>
    </row>
    <row r="442155" spans="2:2" x14ac:dyDescent="0.25">
      <c r="B442155" t="s">
        <v>76</v>
      </c>
    </row>
    <row r="442156" spans="2:2" x14ac:dyDescent="0.25">
      <c r="B442156" t="s">
        <v>77</v>
      </c>
    </row>
    <row r="442157" spans="2:2" x14ac:dyDescent="0.25">
      <c r="B442157" t="s">
        <v>78</v>
      </c>
    </row>
    <row r="442158" spans="2:2" x14ac:dyDescent="0.25">
      <c r="B442158" t="s">
        <v>79</v>
      </c>
    </row>
    <row r="442159" spans="2:2" x14ac:dyDescent="0.25">
      <c r="B442159" t="s">
        <v>80</v>
      </c>
    </row>
    <row r="442160" spans="2:2" x14ac:dyDescent="0.25">
      <c r="B442160" t="s">
        <v>81</v>
      </c>
    </row>
    <row r="442161" spans="2:2" x14ac:dyDescent="0.25">
      <c r="B442161" t="s">
        <v>82</v>
      </c>
    </row>
    <row r="442162" spans="2:2" x14ac:dyDescent="0.25">
      <c r="B442162" t="s">
        <v>83</v>
      </c>
    </row>
    <row r="442163" spans="2:2" x14ac:dyDescent="0.25">
      <c r="B442163" t="s">
        <v>84</v>
      </c>
    </row>
    <row r="442164" spans="2:2" x14ac:dyDescent="0.25">
      <c r="B442164" t="s">
        <v>85</v>
      </c>
    </row>
    <row r="442165" spans="2:2" x14ac:dyDescent="0.25">
      <c r="B442165" t="s">
        <v>86</v>
      </c>
    </row>
    <row r="442166" spans="2:2" x14ac:dyDescent="0.25">
      <c r="B442166" t="s">
        <v>87</v>
      </c>
    </row>
    <row r="442167" spans="2:2" x14ac:dyDescent="0.25">
      <c r="B442167" t="s">
        <v>88</v>
      </c>
    </row>
    <row r="442168" spans="2:2" x14ac:dyDescent="0.25">
      <c r="B442168" t="s">
        <v>89</v>
      </c>
    </row>
    <row r="442169" spans="2:2" x14ac:dyDescent="0.25">
      <c r="B442169" t="s">
        <v>90</v>
      </c>
    </row>
    <row r="442170" spans="2:2" x14ac:dyDescent="0.25">
      <c r="B442170" t="s">
        <v>91</v>
      </c>
    </row>
    <row r="442171" spans="2:2" x14ac:dyDescent="0.25">
      <c r="B442171" t="s">
        <v>92</v>
      </c>
    </row>
    <row r="442172" spans="2:2" x14ac:dyDescent="0.25">
      <c r="B442172" t="s">
        <v>93</v>
      </c>
    </row>
    <row r="442173" spans="2:2" x14ac:dyDescent="0.25">
      <c r="B442173" t="s">
        <v>94</v>
      </c>
    </row>
    <row r="442174" spans="2:2" x14ac:dyDescent="0.25">
      <c r="B442174" t="s">
        <v>95</v>
      </c>
    </row>
    <row r="442175" spans="2:2" x14ac:dyDescent="0.25">
      <c r="B442175" t="s">
        <v>96</v>
      </c>
    </row>
    <row r="442176" spans="2:2" x14ac:dyDescent="0.25">
      <c r="B442176" t="s">
        <v>97</v>
      </c>
    </row>
    <row r="442177" spans="2:2" x14ac:dyDescent="0.25">
      <c r="B442177" t="s">
        <v>98</v>
      </c>
    </row>
    <row r="442178" spans="2:2" x14ac:dyDescent="0.25">
      <c r="B442178" t="s">
        <v>99</v>
      </c>
    </row>
    <row r="442179" spans="2:2" x14ac:dyDescent="0.25">
      <c r="B442179" t="s">
        <v>100</v>
      </c>
    </row>
    <row r="442180" spans="2:2" x14ac:dyDescent="0.25">
      <c r="B442180" t="s">
        <v>101</v>
      </c>
    </row>
    <row r="442181" spans="2:2" x14ac:dyDescent="0.25">
      <c r="B442181" t="s">
        <v>102</v>
      </c>
    </row>
    <row r="442182" spans="2:2" x14ac:dyDescent="0.25">
      <c r="B442182" t="s">
        <v>103</v>
      </c>
    </row>
    <row r="442183" spans="2:2" x14ac:dyDescent="0.25">
      <c r="B442183" t="s">
        <v>104</v>
      </c>
    </row>
    <row r="442184" spans="2:2" x14ac:dyDescent="0.25">
      <c r="B442184" t="s">
        <v>105</v>
      </c>
    </row>
    <row r="442185" spans="2:2" x14ac:dyDescent="0.25">
      <c r="B442185" t="s">
        <v>106</v>
      </c>
    </row>
    <row r="442186" spans="2:2" x14ac:dyDescent="0.25">
      <c r="B442186" t="s">
        <v>107</v>
      </c>
    </row>
    <row r="442187" spans="2:2" x14ac:dyDescent="0.25">
      <c r="B442187" t="s">
        <v>108</v>
      </c>
    </row>
    <row r="442188" spans="2:2" x14ac:dyDescent="0.25">
      <c r="B442188" t="s">
        <v>109</v>
      </c>
    </row>
    <row r="442189" spans="2:2" x14ac:dyDescent="0.25">
      <c r="B442189" t="s">
        <v>110</v>
      </c>
    </row>
    <row r="458506" spans="2:2" x14ac:dyDescent="0.25">
      <c r="B458506" t="s">
        <v>30</v>
      </c>
    </row>
    <row r="458507" spans="2:2" x14ac:dyDescent="0.25">
      <c r="B458507" t="s">
        <v>5</v>
      </c>
    </row>
    <row r="458508" spans="2:2" x14ac:dyDescent="0.25">
      <c r="B458508" t="s">
        <v>6</v>
      </c>
    </row>
    <row r="458509" spans="2:2" x14ac:dyDescent="0.25">
      <c r="B458509" t="s">
        <v>7</v>
      </c>
    </row>
    <row r="458510" spans="2:2" x14ac:dyDescent="0.25">
      <c r="B458510" t="s">
        <v>31</v>
      </c>
    </row>
    <row r="458511" spans="2:2" x14ac:dyDescent="0.25">
      <c r="B458511" t="s">
        <v>48</v>
      </c>
    </row>
    <row r="458512" spans="2:2" x14ac:dyDescent="0.25">
      <c r="B458512" t="s">
        <v>49</v>
      </c>
    </row>
    <row r="458513" spans="2:2" x14ac:dyDescent="0.25">
      <c r="B458513" t="s">
        <v>50</v>
      </c>
    </row>
    <row r="458514" spans="2:2" x14ac:dyDescent="0.25">
      <c r="B458514" t="s">
        <v>51</v>
      </c>
    </row>
    <row r="458515" spans="2:2" x14ac:dyDescent="0.25">
      <c r="B458515" t="s">
        <v>52</v>
      </c>
    </row>
    <row r="458516" spans="2:2" x14ac:dyDescent="0.25">
      <c r="B458516" t="s">
        <v>53</v>
      </c>
    </row>
    <row r="458517" spans="2:2" x14ac:dyDescent="0.25">
      <c r="B458517" t="s">
        <v>54</v>
      </c>
    </row>
    <row r="458518" spans="2:2" x14ac:dyDescent="0.25">
      <c r="B458518" t="s">
        <v>55</v>
      </c>
    </row>
    <row r="458519" spans="2:2" x14ac:dyDescent="0.25">
      <c r="B458519" t="s">
        <v>56</v>
      </c>
    </row>
    <row r="458520" spans="2:2" x14ac:dyDescent="0.25">
      <c r="B458520" t="s">
        <v>57</v>
      </c>
    </row>
    <row r="458521" spans="2:2" x14ac:dyDescent="0.25">
      <c r="B458521" t="s">
        <v>58</v>
      </c>
    </row>
    <row r="458522" spans="2:2" x14ac:dyDescent="0.25">
      <c r="B458522" t="s">
        <v>59</v>
      </c>
    </row>
    <row r="458523" spans="2:2" x14ac:dyDescent="0.25">
      <c r="B458523" t="s">
        <v>60</v>
      </c>
    </row>
    <row r="458524" spans="2:2" x14ac:dyDescent="0.25">
      <c r="B458524" t="s">
        <v>61</v>
      </c>
    </row>
    <row r="458525" spans="2:2" x14ac:dyDescent="0.25">
      <c r="B458525" t="s">
        <v>62</v>
      </c>
    </row>
    <row r="458526" spans="2:2" x14ac:dyDescent="0.25">
      <c r="B458526" t="s">
        <v>63</v>
      </c>
    </row>
    <row r="458527" spans="2:2" x14ac:dyDescent="0.25">
      <c r="B458527" t="s">
        <v>64</v>
      </c>
    </row>
    <row r="458528" spans="2:2" x14ac:dyDescent="0.25">
      <c r="B458528" t="s">
        <v>65</v>
      </c>
    </row>
    <row r="458529" spans="2:2" x14ac:dyDescent="0.25">
      <c r="B458529" t="s">
        <v>66</v>
      </c>
    </row>
    <row r="458530" spans="2:2" x14ac:dyDescent="0.25">
      <c r="B458530" t="s">
        <v>67</v>
      </c>
    </row>
    <row r="458531" spans="2:2" x14ac:dyDescent="0.25">
      <c r="B458531" t="s">
        <v>68</v>
      </c>
    </row>
    <row r="458532" spans="2:2" x14ac:dyDescent="0.25">
      <c r="B458532" t="s">
        <v>69</v>
      </c>
    </row>
    <row r="458533" spans="2:2" x14ac:dyDescent="0.25">
      <c r="B458533" t="s">
        <v>70</v>
      </c>
    </row>
    <row r="458534" spans="2:2" x14ac:dyDescent="0.25">
      <c r="B458534" t="s">
        <v>71</v>
      </c>
    </row>
    <row r="458535" spans="2:2" x14ac:dyDescent="0.25">
      <c r="B458535" t="s">
        <v>72</v>
      </c>
    </row>
    <row r="458536" spans="2:2" x14ac:dyDescent="0.25">
      <c r="B458536" t="s">
        <v>73</v>
      </c>
    </row>
    <row r="458537" spans="2:2" x14ac:dyDescent="0.25">
      <c r="B458537" t="s">
        <v>74</v>
      </c>
    </row>
    <row r="458538" spans="2:2" x14ac:dyDescent="0.25">
      <c r="B458538" t="s">
        <v>75</v>
      </c>
    </row>
    <row r="458539" spans="2:2" x14ac:dyDescent="0.25">
      <c r="B458539" t="s">
        <v>76</v>
      </c>
    </row>
    <row r="458540" spans="2:2" x14ac:dyDescent="0.25">
      <c r="B458540" t="s">
        <v>77</v>
      </c>
    </row>
    <row r="458541" spans="2:2" x14ac:dyDescent="0.25">
      <c r="B458541" t="s">
        <v>78</v>
      </c>
    </row>
    <row r="458542" spans="2:2" x14ac:dyDescent="0.25">
      <c r="B458542" t="s">
        <v>79</v>
      </c>
    </row>
    <row r="458543" spans="2:2" x14ac:dyDescent="0.25">
      <c r="B458543" t="s">
        <v>80</v>
      </c>
    </row>
    <row r="458544" spans="2:2" x14ac:dyDescent="0.25">
      <c r="B458544" t="s">
        <v>81</v>
      </c>
    </row>
    <row r="458545" spans="2:2" x14ac:dyDescent="0.25">
      <c r="B458545" t="s">
        <v>82</v>
      </c>
    </row>
    <row r="458546" spans="2:2" x14ac:dyDescent="0.25">
      <c r="B458546" t="s">
        <v>83</v>
      </c>
    </row>
    <row r="458547" spans="2:2" x14ac:dyDescent="0.25">
      <c r="B458547" t="s">
        <v>84</v>
      </c>
    </row>
    <row r="458548" spans="2:2" x14ac:dyDescent="0.25">
      <c r="B458548" t="s">
        <v>85</v>
      </c>
    </row>
    <row r="458549" spans="2:2" x14ac:dyDescent="0.25">
      <c r="B458549" t="s">
        <v>86</v>
      </c>
    </row>
    <row r="458550" spans="2:2" x14ac:dyDescent="0.25">
      <c r="B458550" t="s">
        <v>87</v>
      </c>
    </row>
    <row r="458551" spans="2:2" x14ac:dyDescent="0.25">
      <c r="B458551" t="s">
        <v>88</v>
      </c>
    </row>
    <row r="458552" spans="2:2" x14ac:dyDescent="0.25">
      <c r="B458552" t="s">
        <v>89</v>
      </c>
    </row>
    <row r="458553" spans="2:2" x14ac:dyDescent="0.25">
      <c r="B458553" t="s">
        <v>90</v>
      </c>
    </row>
    <row r="458554" spans="2:2" x14ac:dyDescent="0.25">
      <c r="B458554" t="s">
        <v>91</v>
      </c>
    </row>
    <row r="458555" spans="2:2" x14ac:dyDescent="0.25">
      <c r="B458555" t="s">
        <v>92</v>
      </c>
    </row>
    <row r="458556" spans="2:2" x14ac:dyDescent="0.25">
      <c r="B458556" t="s">
        <v>93</v>
      </c>
    </row>
    <row r="458557" spans="2:2" x14ac:dyDescent="0.25">
      <c r="B458557" t="s">
        <v>94</v>
      </c>
    </row>
    <row r="458558" spans="2:2" x14ac:dyDescent="0.25">
      <c r="B458558" t="s">
        <v>95</v>
      </c>
    </row>
    <row r="458559" spans="2:2" x14ac:dyDescent="0.25">
      <c r="B458559" t="s">
        <v>96</v>
      </c>
    </row>
    <row r="458560" spans="2:2" x14ac:dyDescent="0.25">
      <c r="B458560" t="s">
        <v>97</v>
      </c>
    </row>
    <row r="458561" spans="2:2" x14ac:dyDescent="0.25">
      <c r="B458561" t="s">
        <v>98</v>
      </c>
    </row>
    <row r="458562" spans="2:2" x14ac:dyDescent="0.25">
      <c r="B458562" t="s">
        <v>99</v>
      </c>
    </row>
    <row r="458563" spans="2:2" x14ac:dyDescent="0.25">
      <c r="B458563" t="s">
        <v>100</v>
      </c>
    </row>
    <row r="458564" spans="2:2" x14ac:dyDescent="0.25">
      <c r="B458564" t="s">
        <v>101</v>
      </c>
    </row>
    <row r="458565" spans="2:2" x14ac:dyDescent="0.25">
      <c r="B458565" t="s">
        <v>102</v>
      </c>
    </row>
    <row r="458566" spans="2:2" x14ac:dyDescent="0.25">
      <c r="B458566" t="s">
        <v>103</v>
      </c>
    </row>
    <row r="458567" spans="2:2" x14ac:dyDescent="0.25">
      <c r="B458567" t="s">
        <v>104</v>
      </c>
    </row>
    <row r="458568" spans="2:2" x14ac:dyDescent="0.25">
      <c r="B458568" t="s">
        <v>105</v>
      </c>
    </row>
    <row r="458569" spans="2:2" x14ac:dyDescent="0.25">
      <c r="B458569" t="s">
        <v>106</v>
      </c>
    </row>
    <row r="458570" spans="2:2" x14ac:dyDescent="0.25">
      <c r="B458570" t="s">
        <v>107</v>
      </c>
    </row>
    <row r="458571" spans="2:2" x14ac:dyDescent="0.25">
      <c r="B458571" t="s">
        <v>108</v>
      </c>
    </row>
    <row r="458572" spans="2:2" x14ac:dyDescent="0.25">
      <c r="B458572" t="s">
        <v>109</v>
      </c>
    </row>
    <row r="458573" spans="2:2" x14ac:dyDescent="0.25">
      <c r="B458573" t="s">
        <v>110</v>
      </c>
    </row>
    <row r="474890" spans="2:2" x14ac:dyDescent="0.25">
      <c r="B474890" t="s">
        <v>30</v>
      </c>
    </row>
    <row r="474891" spans="2:2" x14ac:dyDescent="0.25">
      <c r="B474891" t="s">
        <v>5</v>
      </c>
    </row>
    <row r="474892" spans="2:2" x14ac:dyDescent="0.25">
      <c r="B474892" t="s">
        <v>6</v>
      </c>
    </row>
    <row r="474893" spans="2:2" x14ac:dyDescent="0.25">
      <c r="B474893" t="s">
        <v>7</v>
      </c>
    </row>
    <row r="474894" spans="2:2" x14ac:dyDescent="0.25">
      <c r="B474894" t="s">
        <v>31</v>
      </c>
    </row>
    <row r="474895" spans="2:2" x14ac:dyDescent="0.25">
      <c r="B474895" t="s">
        <v>48</v>
      </c>
    </row>
    <row r="474896" spans="2:2" x14ac:dyDescent="0.25">
      <c r="B474896" t="s">
        <v>49</v>
      </c>
    </row>
    <row r="474897" spans="2:2" x14ac:dyDescent="0.25">
      <c r="B474897" t="s">
        <v>50</v>
      </c>
    </row>
    <row r="474898" spans="2:2" x14ac:dyDescent="0.25">
      <c r="B474898" t="s">
        <v>51</v>
      </c>
    </row>
    <row r="474899" spans="2:2" x14ac:dyDescent="0.25">
      <c r="B474899" t="s">
        <v>52</v>
      </c>
    </row>
    <row r="474900" spans="2:2" x14ac:dyDescent="0.25">
      <c r="B474900" t="s">
        <v>53</v>
      </c>
    </row>
    <row r="474901" spans="2:2" x14ac:dyDescent="0.25">
      <c r="B474901" t="s">
        <v>54</v>
      </c>
    </row>
    <row r="474902" spans="2:2" x14ac:dyDescent="0.25">
      <c r="B474902" t="s">
        <v>55</v>
      </c>
    </row>
    <row r="474903" spans="2:2" x14ac:dyDescent="0.25">
      <c r="B474903" t="s">
        <v>56</v>
      </c>
    </row>
    <row r="474904" spans="2:2" x14ac:dyDescent="0.25">
      <c r="B474904" t="s">
        <v>57</v>
      </c>
    </row>
    <row r="474905" spans="2:2" x14ac:dyDescent="0.25">
      <c r="B474905" t="s">
        <v>58</v>
      </c>
    </row>
    <row r="474906" spans="2:2" x14ac:dyDescent="0.25">
      <c r="B474906" t="s">
        <v>59</v>
      </c>
    </row>
    <row r="474907" spans="2:2" x14ac:dyDescent="0.25">
      <c r="B474907" t="s">
        <v>60</v>
      </c>
    </row>
    <row r="474908" spans="2:2" x14ac:dyDescent="0.25">
      <c r="B474908" t="s">
        <v>61</v>
      </c>
    </row>
    <row r="474909" spans="2:2" x14ac:dyDescent="0.25">
      <c r="B474909" t="s">
        <v>62</v>
      </c>
    </row>
    <row r="474910" spans="2:2" x14ac:dyDescent="0.25">
      <c r="B474910" t="s">
        <v>63</v>
      </c>
    </row>
    <row r="474911" spans="2:2" x14ac:dyDescent="0.25">
      <c r="B474911" t="s">
        <v>64</v>
      </c>
    </row>
    <row r="474912" spans="2:2" x14ac:dyDescent="0.25">
      <c r="B474912" t="s">
        <v>65</v>
      </c>
    </row>
    <row r="474913" spans="2:2" x14ac:dyDescent="0.25">
      <c r="B474913" t="s">
        <v>66</v>
      </c>
    </row>
    <row r="474914" spans="2:2" x14ac:dyDescent="0.25">
      <c r="B474914" t="s">
        <v>67</v>
      </c>
    </row>
    <row r="474915" spans="2:2" x14ac:dyDescent="0.25">
      <c r="B474915" t="s">
        <v>68</v>
      </c>
    </row>
    <row r="474916" spans="2:2" x14ac:dyDescent="0.25">
      <c r="B474916" t="s">
        <v>69</v>
      </c>
    </row>
    <row r="474917" spans="2:2" x14ac:dyDescent="0.25">
      <c r="B474917" t="s">
        <v>70</v>
      </c>
    </row>
    <row r="474918" spans="2:2" x14ac:dyDescent="0.25">
      <c r="B474918" t="s">
        <v>71</v>
      </c>
    </row>
    <row r="474919" spans="2:2" x14ac:dyDescent="0.25">
      <c r="B474919" t="s">
        <v>72</v>
      </c>
    </row>
    <row r="474920" spans="2:2" x14ac:dyDescent="0.25">
      <c r="B474920" t="s">
        <v>73</v>
      </c>
    </row>
    <row r="474921" spans="2:2" x14ac:dyDescent="0.25">
      <c r="B474921" t="s">
        <v>74</v>
      </c>
    </row>
    <row r="474922" spans="2:2" x14ac:dyDescent="0.25">
      <c r="B474922" t="s">
        <v>75</v>
      </c>
    </row>
    <row r="474923" spans="2:2" x14ac:dyDescent="0.25">
      <c r="B474923" t="s">
        <v>76</v>
      </c>
    </row>
    <row r="474924" spans="2:2" x14ac:dyDescent="0.25">
      <c r="B474924" t="s">
        <v>77</v>
      </c>
    </row>
    <row r="474925" spans="2:2" x14ac:dyDescent="0.25">
      <c r="B474925" t="s">
        <v>78</v>
      </c>
    </row>
    <row r="474926" spans="2:2" x14ac:dyDescent="0.25">
      <c r="B474926" t="s">
        <v>79</v>
      </c>
    </row>
    <row r="474927" spans="2:2" x14ac:dyDescent="0.25">
      <c r="B474927" t="s">
        <v>80</v>
      </c>
    </row>
    <row r="474928" spans="2:2" x14ac:dyDescent="0.25">
      <c r="B474928" t="s">
        <v>81</v>
      </c>
    </row>
    <row r="474929" spans="2:2" x14ac:dyDescent="0.25">
      <c r="B474929" t="s">
        <v>82</v>
      </c>
    </row>
    <row r="474930" spans="2:2" x14ac:dyDescent="0.25">
      <c r="B474930" t="s">
        <v>83</v>
      </c>
    </row>
    <row r="474931" spans="2:2" x14ac:dyDescent="0.25">
      <c r="B474931" t="s">
        <v>84</v>
      </c>
    </row>
    <row r="474932" spans="2:2" x14ac:dyDescent="0.25">
      <c r="B474932" t="s">
        <v>85</v>
      </c>
    </row>
    <row r="474933" spans="2:2" x14ac:dyDescent="0.25">
      <c r="B474933" t="s">
        <v>86</v>
      </c>
    </row>
    <row r="474934" spans="2:2" x14ac:dyDescent="0.25">
      <c r="B474934" t="s">
        <v>87</v>
      </c>
    </row>
    <row r="474935" spans="2:2" x14ac:dyDescent="0.25">
      <c r="B474935" t="s">
        <v>88</v>
      </c>
    </row>
    <row r="474936" spans="2:2" x14ac:dyDescent="0.25">
      <c r="B474936" t="s">
        <v>89</v>
      </c>
    </row>
    <row r="474937" spans="2:2" x14ac:dyDescent="0.25">
      <c r="B474937" t="s">
        <v>90</v>
      </c>
    </row>
    <row r="474938" spans="2:2" x14ac:dyDescent="0.25">
      <c r="B474938" t="s">
        <v>91</v>
      </c>
    </row>
    <row r="474939" spans="2:2" x14ac:dyDescent="0.25">
      <c r="B474939" t="s">
        <v>92</v>
      </c>
    </row>
    <row r="474940" spans="2:2" x14ac:dyDescent="0.25">
      <c r="B474940" t="s">
        <v>93</v>
      </c>
    </row>
    <row r="474941" spans="2:2" x14ac:dyDescent="0.25">
      <c r="B474941" t="s">
        <v>94</v>
      </c>
    </row>
    <row r="474942" spans="2:2" x14ac:dyDescent="0.25">
      <c r="B474942" t="s">
        <v>95</v>
      </c>
    </row>
    <row r="474943" spans="2:2" x14ac:dyDescent="0.25">
      <c r="B474943" t="s">
        <v>96</v>
      </c>
    </row>
    <row r="474944" spans="2:2" x14ac:dyDescent="0.25">
      <c r="B474944" t="s">
        <v>97</v>
      </c>
    </row>
    <row r="474945" spans="2:2" x14ac:dyDescent="0.25">
      <c r="B474945" t="s">
        <v>98</v>
      </c>
    </row>
    <row r="474946" spans="2:2" x14ac:dyDescent="0.25">
      <c r="B474946" t="s">
        <v>99</v>
      </c>
    </row>
    <row r="474947" spans="2:2" x14ac:dyDescent="0.25">
      <c r="B474947" t="s">
        <v>100</v>
      </c>
    </row>
    <row r="474948" spans="2:2" x14ac:dyDescent="0.25">
      <c r="B474948" t="s">
        <v>101</v>
      </c>
    </row>
    <row r="474949" spans="2:2" x14ac:dyDescent="0.25">
      <c r="B474949" t="s">
        <v>102</v>
      </c>
    </row>
    <row r="474950" spans="2:2" x14ac:dyDescent="0.25">
      <c r="B474950" t="s">
        <v>103</v>
      </c>
    </row>
    <row r="474951" spans="2:2" x14ac:dyDescent="0.25">
      <c r="B474951" t="s">
        <v>104</v>
      </c>
    </row>
    <row r="474952" spans="2:2" x14ac:dyDescent="0.25">
      <c r="B474952" t="s">
        <v>105</v>
      </c>
    </row>
    <row r="474953" spans="2:2" x14ac:dyDescent="0.25">
      <c r="B474953" t="s">
        <v>106</v>
      </c>
    </row>
    <row r="474954" spans="2:2" x14ac:dyDescent="0.25">
      <c r="B474954" t="s">
        <v>107</v>
      </c>
    </row>
    <row r="474955" spans="2:2" x14ac:dyDescent="0.25">
      <c r="B474955" t="s">
        <v>108</v>
      </c>
    </row>
    <row r="474956" spans="2:2" x14ac:dyDescent="0.25">
      <c r="B474956" t="s">
        <v>109</v>
      </c>
    </row>
    <row r="474957" spans="2:2" x14ac:dyDescent="0.25">
      <c r="B474957" t="s">
        <v>110</v>
      </c>
    </row>
    <row r="491274" spans="2:2" x14ac:dyDescent="0.25">
      <c r="B491274" t="s">
        <v>30</v>
      </c>
    </row>
    <row r="491275" spans="2:2" x14ac:dyDescent="0.25">
      <c r="B491275" t="s">
        <v>5</v>
      </c>
    </row>
    <row r="491276" spans="2:2" x14ac:dyDescent="0.25">
      <c r="B491276" t="s">
        <v>6</v>
      </c>
    </row>
    <row r="491277" spans="2:2" x14ac:dyDescent="0.25">
      <c r="B491277" t="s">
        <v>7</v>
      </c>
    </row>
    <row r="491278" spans="2:2" x14ac:dyDescent="0.25">
      <c r="B491278" t="s">
        <v>31</v>
      </c>
    </row>
    <row r="491279" spans="2:2" x14ac:dyDescent="0.25">
      <c r="B491279" t="s">
        <v>48</v>
      </c>
    </row>
    <row r="491280" spans="2:2" x14ac:dyDescent="0.25">
      <c r="B491280" t="s">
        <v>49</v>
      </c>
    </row>
    <row r="491281" spans="2:2" x14ac:dyDescent="0.25">
      <c r="B491281" t="s">
        <v>50</v>
      </c>
    </row>
    <row r="491282" spans="2:2" x14ac:dyDescent="0.25">
      <c r="B491282" t="s">
        <v>51</v>
      </c>
    </row>
    <row r="491283" spans="2:2" x14ac:dyDescent="0.25">
      <c r="B491283" t="s">
        <v>52</v>
      </c>
    </row>
    <row r="491284" spans="2:2" x14ac:dyDescent="0.25">
      <c r="B491284" t="s">
        <v>53</v>
      </c>
    </row>
    <row r="491285" spans="2:2" x14ac:dyDescent="0.25">
      <c r="B491285" t="s">
        <v>54</v>
      </c>
    </row>
    <row r="491286" spans="2:2" x14ac:dyDescent="0.25">
      <c r="B491286" t="s">
        <v>55</v>
      </c>
    </row>
    <row r="491287" spans="2:2" x14ac:dyDescent="0.25">
      <c r="B491287" t="s">
        <v>56</v>
      </c>
    </row>
    <row r="491288" spans="2:2" x14ac:dyDescent="0.25">
      <c r="B491288" t="s">
        <v>57</v>
      </c>
    </row>
    <row r="491289" spans="2:2" x14ac:dyDescent="0.25">
      <c r="B491289" t="s">
        <v>58</v>
      </c>
    </row>
    <row r="491290" spans="2:2" x14ac:dyDescent="0.25">
      <c r="B491290" t="s">
        <v>59</v>
      </c>
    </row>
    <row r="491291" spans="2:2" x14ac:dyDescent="0.25">
      <c r="B491291" t="s">
        <v>60</v>
      </c>
    </row>
    <row r="491292" spans="2:2" x14ac:dyDescent="0.25">
      <c r="B491292" t="s">
        <v>61</v>
      </c>
    </row>
    <row r="491293" spans="2:2" x14ac:dyDescent="0.25">
      <c r="B491293" t="s">
        <v>62</v>
      </c>
    </row>
    <row r="491294" spans="2:2" x14ac:dyDescent="0.25">
      <c r="B491294" t="s">
        <v>63</v>
      </c>
    </row>
    <row r="491295" spans="2:2" x14ac:dyDescent="0.25">
      <c r="B491295" t="s">
        <v>64</v>
      </c>
    </row>
    <row r="491296" spans="2:2" x14ac:dyDescent="0.25">
      <c r="B491296" t="s">
        <v>65</v>
      </c>
    </row>
    <row r="491297" spans="2:2" x14ac:dyDescent="0.25">
      <c r="B491297" t="s">
        <v>66</v>
      </c>
    </row>
    <row r="491298" spans="2:2" x14ac:dyDescent="0.25">
      <c r="B491298" t="s">
        <v>67</v>
      </c>
    </row>
    <row r="491299" spans="2:2" x14ac:dyDescent="0.25">
      <c r="B491299" t="s">
        <v>68</v>
      </c>
    </row>
    <row r="491300" spans="2:2" x14ac:dyDescent="0.25">
      <c r="B491300" t="s">
        <v>69</v>
      </c>
    </row>
    <row r="491301" spans="2:2" x14ac:dyDescent="0.25">
      <c r="B491301" t="s">
        <v>70</v>
      </c>
    </row>
    <row r="491302" spans="2:2" x14ac:dyDescent="0.25">
      <c r="B491302" t="s">
        <v>71</v>
      </c>
    </row>
    <row r="491303" spans="2:2" x14ac:dyDescent="0.25">
      <c r="B491303" t="s">
        <v>72</v>
      </c>
    </row>
    <row r="491304" spans="2:2" x14ac:dyDescent="0.25">
      <c r="B491304" t="s">
        <v>73</v>
      </c>
    </row>
    <row r="491305" spans="2:2" x14ac:dyDescent="0.25">
      <c r="B491305" t="s">
        <v>74</v>
      </c>
    </row>
    <row r="491306" spans="2:2" x14ac:dyDescent="0.25">
      <c r="B491306" t="s">
        <v>75</v>
      </c>
    </row>
    <row r="491307" spans="2:2" x14ac:dyDescent="0.25">
      <c r="B491307" t="s">
        <v>76</v>
      </c>
    </row>
    <row r="491308" spans="2:2" x14ac:dyDescent="0.25">
      <c r="B491308" t="s">
        <v>77</v>
      </c>
    </row>
    <row r="491309" spans="2:2" x14ac:dyDescent="0.25">
      <c r="B491309" t="s">
        <v>78</v>
      </c>
    </row>
    <row r="491310" spans="2:2" x14ac:dyDescent="0.25">
      <c r="B491310" t="s">
        <v>79</v>
      </c>
    </row>
    <row r="491311" spans="2:2" x14ac:dyDescent="0.25">
      <c r="B491311" t="s">
        <v>80</v>
      </c>
    </row>
    <row r="491312" spans="2:2" x14ac:dyDescent="0.25">
      <c r="B491312" t="s">
        <v>81</v>
      </c>
    </row>
    <row r="491313" spans="2:2" x14ac:dyDescent="0.25">
      <c r="B491313" t="s">
        <v>82</v>
      </c>
    </row>
    <row r="491314" spans="2:2" x14ac:dyDescent="0.25">
      <c r="B491314" t="s">
        <v>83</v>
      </c>
    </row>
    <row r="491315" spans="2:2" x14ac:dyDescent="0.25">
      <c r="B491315" t="s">
        <v>84</v>
      </c>
    </row>
    <row r="491316" spans="2:2" x14ac:dyDescent="0.25">
      <c r="B491316" t="s">
        <v>85</v>
      </c>
    </row>
    <row r="491317" spans="2:2" x14ac:dyDescent="0.25">
      <c r="B491317" t="s">
        <v>86</v>
      </c>
    </row>
    <row r="491318" spans="2:2" x14ac:dyDescent="0.25">
      <c r="B491318" t="s">
        <v>87</v>
      </c>
    </row>
    <row r="491319" spans="2:2" x14ac:dyDescent="0.25">
      <c r="B491319" t="s">
        <v>88</v>
      </c>
    </row>
    <row r="491320" spans="2:2" x14ac:dyDescent="0.25">
      <c r="B491320" t="s">
        <v>89</v>
      </c>
    </row>
    <row r="491321" spans="2:2" x14ac:dyDescent="0.25">
      <c r="B491321" t="s">
        <v>90</v>
      </c>
    </row>
    <row r="491322" spans="2:2" x14ac:dyDescent="0.25">
      <c r="B491322" t="s">
        <v>91</v>
      </c>
    </row>
    <row r="491323" spans="2:2" x14ac:dyDescent="0.25">
      <c r="B491323" t="s">
        <v>92</v>
      </c>
    </row>
    <row r="491324" spans="2:2" x14ac:dyDescent="0.25">
      <c r="B491324" t="s">
        <v>93</v>
      </c>
    </row>
    <row r="491325" spans="2:2" x14ac:dyDescent="0.25">
      <c r="B491325" t="s">
        <v>94</v>
      </c>
    </row>
    <row r="491326" spans="2:2" x14ac:dyDescent="0.25">
      <c r="B491326" t="s">
        <v>95</v>
      </c>
    </row>
    <row r="491327" spans="2:2" x14ac:dyDescent="0.25">
      <c r="B491327" t="s">
        <v>96</v>
      </c>
    </row>
    <row r="491328" spans="2:2" x14ac:dyDescent="0.25">
      <c r="B491328" t="s">
        <v>97</v>
      </c>
    </row>
    <row r="491329" spans="2:2" x14ac:dyDescent="0.25">
      <c r="B491329" t="s">
        <v>98</v>
      </c>
    </row>
    <row r="491330" spans="2:2" x14ac:dyDescent="0.25">
      <c r="B491330" t="s">
        <v>99</v>
      </c>
    </row>
    <row r="491331" spans="2:2" x14ac:dyDescent="0.25">
      <c r="B491331" t="s">
        <v>100</v>
      </c>
    </row>
    <row r="491332" spans="2:2" x14ac:dyDescent="0.25">
      <c r="B491332" t="s">
        <v>101</v>
      </c>
    </row>
    <row r="491333" spans="2:2" x14ac:dyDescent="0.25">
      <c r="B491333" t="s">
        <v>102</v>
      </c>
    </row>
    <row r="491334" spans="2:2" x14ac:dyDescent="0.25">
      <c r="B491334" t="s">
        <v>103</v>
      </c>
    </row>
    <row r="491335" spans="2:2" x14ac:dyDescent="0.25">
      <c r="B491335" t="s">
        <v>104</v>
      </c>
    </row>
    <row r="491336" spans="2:2" x14ac:dyDescent="0.25">
      <c r="B491336" t="s">
        <v>105</v>
      </c>
    </row>
    <row r="491337" spans="2:2" x14ac:dyDescent="0.25">
      <c r="B491337" t="s">
        <v>106</v>
      </c>
    </row>
    <row r="491338" spans="2:2" x14ac:dyDescent="0.25">
      <c r="B491338" t="s">
        <v>107</v>
      </c>
    </row>
    <row r="491339" spans="2:2" x14ac:dyDescent="0.25">
      <c r="B491339" t="s">
        <v>108</v>
      </c>
    </row>
    <row r="491340" spans="2:2" x14ac:dyDescent="0.25">
      <c r="B491340" t="s">
        <v>109</v>
      </c>
    </row>
    <row r="491341" spans="2:2" x14ac:dyDescent="0.25">
      <c r="B491341" t="s">
        <v>110</v>
      </c>
    </row>
    <row r="507658" spans="2:2" x14ac:dyDescent="0.25">
      <c r="B507658" t="s">
        <v>30</v>
      </c>
    </row>
    <row r="507659" spans="2:2" x14ac:dyDescent="0.25">
      <c r="B507659" t="s">
        <v>5</v>
      </c>
    </row>
    <row r="507660" spans="2:2" x14ac:dyDescent="0.25">
      <c r="B507660" t="s">
        <v>6</v>
      </c>
    </row>
    <row r="507661" spans="2:2" x14ac:dyDescent="0.25">
      <c r="B507661" t="s">
        <v>7</v>
      </c>
    </row>
    <row r="507662" spans="2:2" x14ac:dyDescent="0.25">
      <c r="B507662" t="s">
        <v>31</v>
      </c>
    </row>
    <row r="507663" spans="2:2" x14ac:dyDescent="0.25">
      <c r="B507663" t="s">
        <v>48</v>
      </c>
    </row>
    <row r="507664" spans="2:2" x14ac:dyDescent="0.25">
      <c r="B507664" t="s">
        <v>49</v>
      </c>
    </row>
    <row r="507665" spans="2:2" x14ac:dyDescent="0.25">
      <c r="B507665" t="s">
        <v>50</v>
      </c>
    </row>
    <row r="507666" spans="2:2" x14ac:dyDescent="0.25">
      <c r="B507666" t="s">
        <v>51</v>
      </c>
    </row>
    <row r="507667" spans="2:2" x14ac:dyDescent="0.25">
      <c r="B507667" t="s">
        <v>52</v>
      </c>
    </row>
    <row r="507668" spans="2:2" x14ac:dyDescent="0.25">
      <c r="B507668" t="s">
        <v>53</v>
      </c>
    </row>
    <row r="507669" spans="2:2" x14ac:dyDescent="0.25">
      <c r="B507669" t="s">
        <v>54</v>
      </c>
    </row>
    <row r="507670" spans="2:2" x14ac:dyDescent="0.25">
      <c r="B507670" t="s">
        <v>55</v>
      </c>
    </row>
    <row r="507671" spans="2:2" x14ac:dyDescent="0.25">
      <c r="B507671" t="s">
        <v>56</v>
      </c>
    </row>
    <row r="507672" spans="2:2" x14ac:dyDescent="0.25">
      <c r="B507672" t="s">
        <v>57</v>
      </c>
    </row>
    <row r="507673" spans="2:2" x14ac:dyDescent="0.25">
      <c r="B507673" t="s">
        <v>58</v>
      </c>
    </row>
    <row r="507674" spans="2:2" x14ac:dyDescent="0.25">
      <c r="B507674" t="s">
        <v>59</v>
      </c>
    </row>
    <row r="507675" spans="2:2" x14ac:dyDescent="0.25">
      <c r="B507675" t="s">
        <v>60</v>
      </c>
    </row>
    <row r="507676" spans="2:2" x14ac:dyDescent="0.25">
      <c r="B507676" t="s">
        <v>61</v>
      </c>
    </row>
    <row r="507677" spans="2:2" x14ac:dyDescent="0.25">
      <c r="B507677" t="s">
        <v>62</v>
      </c>
    </row>
    <row r="507678" spans="2:2" x14ac:dyDescent="0.25">
      <c r="B507678" t="s">
        <v>63</v>
      </c>
    </row>
    <row r="507679" spans="2:2" x14ac:dyDescent="0.25">
      <c r="B507679" t="s">
        <v>64</v>
      </c>
    </row>
    <row r="507680" spans="2:2" x14ac:dyDescent="0.25">
      <c r="B507680" t="s">
        <v>65</v>
      </c>
    </row>
    <row r="507681" spans="2:2" x14ac:dyDescent="0.25">
      <c r="B507681" t="s">
        <v>66</v>
      </c>
    </row>
    <row r="507682" spans="2:2" x14ac:dyDescent="0.25">
      <c r="B507682" t="s">
        <v>67</v>
      </c>
    </row>
    <row r="507683" spans="2:2" x14ac:dyDescent="0.25">
      <c r="B507683" t="s">
        <v>68</v>
      </c>
    </row>
    <row r="507684" spans="2:2" x14ac:dyDescent="0.25">
      <c r="B507684" t="s">
        <v>69</v>
      </c>
    </row>
    <row r="507685" spans="2:2" x14ac:dyDescent="0.25">
      <c r="B507685" t="s">
        <v>70</v>
      </c>
    </row>
    <row r="507686" spans="2:2" x14ac:dyDescent="0.25">
      <c r="B507686" t="s">
        <v>71</v>
      </c>
    </row>
    <row r="507687" spans="2:2" x14ac:dyDescent="0.25">
      <c r="B507687" t="s">
        <v>72</v>
      </c>
    </row>
    <row r="507688" spans="2:2" x14ac:dyDescent="0.25">
      <c r="B507688" t="s">
        <v>73</v>
      </c>
    </row>
    <row r="507689" spans="2:2" x14ac:dyDescent="0.25">
      <c r="B507689" t="s">
        <v>74</v>
      </c>
    </row>
    <row r="507690" spans="2:2" x14ac:dyDescent="0.25">
      <c r="B507690" t="s">
        <v>75</v>
      </c>
    </row>
    <row r="507691" spans="2:2" x14ac:dyDescent="0.25">
      <c r="B507691" t="s">
        <v>76</v>
      </c>
    </row>
    <row r="507692" spans="2:2" x14ac:dyDescent="0.25">
      <c r="B507692" t="s">
        <v>77</v>
      </c>
    </row>
    <row r="507693" spans="2:2" x14ac:dyDescent="0.25">
      <c r="B507693" t="s">
        <v>78</v>
      </c>
    </row>
    <row r="507694" spans="2:2" x14ac:dyDescent="0.25">
      <c r="B507694" t="s">
        <v>79</v>
      </c>
    </row>
    <row r="507695" spans="2:2" x14ac:dyDescent="0.25">
      <c r="B507695" t="s">
        <v>80</v>
      </c>
    </row>
    <row r="507696" spans="2:2" x14ac:dyDescent="0.25">
      <c r="B507696" t="s">
        <v>81</v>
      </c>
    </row>
    <row r="507697" spans="2:2" x14ac:dyDescent="0.25">
      <c r="B507697" t="s">
        <v>82</v>
      </c>
    </row>
    <row r="507698" spans="2:2" x14ac:dyDescent="0.25">
      <c r="B507698" t="s">
        <v>83</v>
      </c>
    </row>
    <row r="507699" spans="2:2" x14ac:dyDescent="0.25">
      <c r="B507699" t="s">
        <v>84</v>
      </c>
    </row>
    <row r="507700" spans="2:2" x14ac:dyDescent="0.25">
      <c r="B507700" t="s">
        <v>85</v>
      </c>
    </row>
    <row r="507701" spans="2:2" x14ac:dyDescent="0.25">
      <c r="B507701" t="s">
        <v>86</v>
      </c>
    </row>
    <row r="507702" spans="2:2" x14ac:dyDescent="0.25">
      <c r="B507702" t="s">
        <v>87</v>
      </c>
    </row>
    <row r="507703" spans="2:2" x14ac:dyDescent="0.25">
      <c r="B507703" t="s">
        <v>88</v>
      </c>
    </row>
    <row r="507704" spans="2:2" x14ac:dyDescent="0.25">
      <c r="B507704" t="s">
        <v>89</v>
      </c>
    </row>
    <row r="507705" spans="2:2" x14ac:dyDescent="0.25">
      <c r="B507705" t="s">
        <v>90</v>
      </c>
    </row>
    <row r="507706" spans="2:2" x14ac:dyDescent="0.25">
      <c r="B507706" t="s">
        <v>91</v>
      </c>
    </row>
    <row r="507707" spans="2:2" x14ac:dyDescent="0.25">
      <c r="B507707" t="s">
        <v>92</v>
      </c>
    </row>
    <row r="507708" spans="2:2" x14ac:dyDescent="0.25">
      <c r="B507708" t="s">
        <v>93</v>
      </c>
    </row>
    <row r="507709" spans="2:2" x14ac:dyDescent="0.25">
      <c r="B507709" t="s">
        <v>94</v>
      </c>
    </row>
    <row r="507710" spans="2:2" x14ac:dyDescent="0.25">
      <c r="B507710" t="s">
        <v>95</v>
      </c>
    </row>
    <row r="507711" spans="2:2" x14ac:dyDescent="0.25">
      <c r="B507711" t="s">
        <v>96</v>
      </c>
    </row>
    <row r="507712" spans="2:2" x14ac:dyDescent="0.25">
      <c r="B507712" t="s">
        <v>97</v>
      </c>
    </row>
    <row r="507713" spans="2:2" x14ac:dyDescent="0.25">
      <c r="B507713" t="s">
        <v>98</v>
      </c>
    </row>
    <row r="507714" spans="2:2" x14ac:dyDescent="0.25">
      <c r="B507714" t="s">
        <v>99</v>
      </c>
    </row>
    <row r="507715" spans="2:2" x14ac:dyDescent="0.25">
      <c r="B507715" t="s">
        <v>100</v>
      </c>
    </row>
    <row r="507716" spans="2:2" x14ac:dyDescent="0.25">
      <c r="B507716" t="s">
        <v>101</v>
      </c>
    </row>
    <row r="507717" spans="2:2" x14ac:dyDescent="0.25">
      <c r="B507717" t="s">
        <v>102</v>
      </c>
    </row>
    <row r="507718" spans="2:2" x14ac:dyDescent="0.25">
      <c r="B507718" t="s">
        <v>103</v>
      </c>
    </row>
    <row r="507719" spans="2:2" x14ac:dyDescent="0.25">
      <c r="B507719" t="s">
        <v>104</v>
      </c>
    </row>
    <row r="507720" spans="2:2" x14ac:dyDescent="0.25">
      <c r="B507720" t="s">
        <v>105</v>
      </c>
    </row>
    <row r="507721" spans="2:2" x14ac:dyDescent="0.25">
      <c r="B507721" t="s">
        <v>106</v>
      </c>
    </row>
    <row r="507722" spans="2:2" x14ac:dyDescent="0.25">
      <c r="B507722" t="s">
        <v>107</v>
      </c>
    </row>
    <row r="507723" spans="2:2" x14ac:dyDescent="0.25">
      <c r="B507723" t="s">
        <v>108</v>
      </c>
    </row>
    <row r="507724" spans="2:2" x14ac:dyDescent="0.25">
      <c r="B507724" t="s">
        <v>109</v>
      </c>
    </row>
    <row r="507725" spans="2:2" x14ac:dyDescent="0.25">
      <c r="B507725" t="s">
        <v>110</v>
      </c>
    </row>
    <row r="524042" spans="2:2" x14ac:dyDescent="0.25">
      <c r="B524042" t="s">
        <v>30</v>
      </c>
    </row>
    <row r="524043" spans="2:2" x14ac:dyDescent="0.25">
      <c r="B524043" t="s">
        <v>5</v>
      </c>
    </row>
    <row r="524044" spans="2:2" x14ac:dyDescent="0.25">
      <c r="B524044" t="s">
        <v>6</v>
      </c>
    </row>
    <row r="524045" spans="2:2" x14ac:dyDescent="0.25">
      <c r="B524045" t="s">
        <v>7</v>
      </c>
    </row>
    <row r="524046" spans="2:2" x14ac:dyDescent="0.25">
      <c r="B524046" t="s">
        <v>31</v>
      </c>
    </row>
    <row r="524047" spans="2:2" x14ac:dyDescent="0.25">
      <c r="B524047" t="s">
        <v>48</v>
      </c>
    </row>
    <row r="524048" spans="2:2" x14ac:dyDescent="0.25">
      <c r="B524048" t="s">
        <v>49</v>
      </c>
    </row>
    <row r="524049" spans="2:2" x14ac:dyDescent="0.25">
      <c r="B524049" t="s">
        <v>50</v>
      </c>
    </row>
    <row r="524050" spans="2:2" x14ac:dyDescent="0.25">
      <c r="B524050" t="s">
        <v>51</v>
      </c>
    </row>
    <row r="524051" spans="2:2" x14ac:dyDescent="0.25">
      <c r="B524051" t="s">
        <v>52</v>
      </c>
    </row>
    <row r="524052" spans="2:2" x14ac:dyDescent="0.25">
      <c r="B524052" t="s">
        <v>53</v>
      </c>
    </row>
    <row r="524053" spans="2:2" x14ac:dyDescent="0.25">
      <c r="B524053" t="s">
        <v>54</v>
      </c>
    </row>
    <row r="524054" spans="2:2" x14ac:dyDescent="0.25">
      <c r="B524054" t="s">
        <v>55</v>
      </c>
    </row>
    <row r="524055" spans="2:2" x14ac:dyDescent="0.25">
      <c r="B524055" t="s">
        <v>56</v>
      </c>
    </row>
    <row r="524056" spans="2:2" x14ac:dyDescent="0.25">
      <c r="B524056" t="s">
        <v>57</v>
      </c>
    </row>
    <row r="524057" spans="2:2" x14ac:dyDescent="0.25">
      <c r="B524057" t="s">
        <v>58</v>
      </c>
    </row>
    <row r="524058" spans="2:2" x14ac:dyDescent="0.25">
      <c r="B524058" t="s">
        <v>59</v>
      </c>
    </row>
    <row r="524059" spans="2:2" x14ac:dyDescent="0.25">
      <c r="B524059" t="s">
        <v>60</v>
      </c>
    </row>
    <row r="524060" spans="2:2" x14ac:dyDescent="0.25">
      <c r="B524060" t="s">
        <v>61</v>
      </c>
    </row>
    <row r="524061" spans="2:2" x14ac:dyDescent="0.25">
      <c r="B524061" t="s">
        <v>62</v>
      </c>
    </row>
    <row r="524062" spans="2:2" x14ac:dyDescent="0.25">
      <c r="B524062" t="s">
        <v>63</v>
      </c>
    </row>
    <row r="524063" spans="2:2" x14ac:dyDescent="0.25">
      <c r="B524063" t="s">
        <v>64</v>
      </c>
    </row>
    <row r="524064" spans="2:2" x14ac:dyDescent="0.25">
      <c r="B524064" t="s">
        <v>65</v>
      </c>
    </row>
    <row r="524065" spans="2:2" x14ac:dyDescent="0.25">
      <c r="B524065" t="s">
        <v>66</v>
      </c>
    </row>
    <row r="524066" spans="2:2" x14ac:dyDescent="0.25">
      <c r="B524066" t="s">
        <v>67</v>
      </c>
    </row>
    <row r="524067" spans="2:2" x14ac:dyDescent="0.25">
      <c r="B524067" t="s">
        <v>68</v>
      </c>
    </row>
    <row r="524068" spans="2:2" x14ac:dyDescent="0.25">
      <c r="B524068" t="s">
        <v>69</v>
      </c>
    </row>
    <row r="524069" spans="2:2" x14ac:dyDescent="0.25">
      <c r="B524069" t="s">
        <v>70</v>
      </c>
    </row>
    <row r="524070" spans="2:2" x14ac:dyDescent="0.25">
      <c r="B524070" t="s">
        <v>71</v>
      </c>
    </row>
    <row r="524071" spans="2:2" x14ac:dyDescent="0.25">
      <c r="B524071" t="s">
        <v>72</v>
      </c>
    </row>
    <row r="524072" spans="2:2" x14ac:dyDescent="0.25">
      <c r="B524072" t="s">
        <v>73</v>
      </c>
    </row>
    <row r="524073" spans="2:2" x14ac:dyDescent="0.25">
      <c r="B524073" t="s">
        <v>74</v>
      </c>
    </row>
    <row r="524074" spans="2:2" x14ac:dyDescent="0.25">
      <c r="B524074" t="s">
        <v>75</v>
      </c>
    </row>
    <row r="524075" spans="2:2" x14ac:dyDescent="0.25">
      <c r="B524075" t="s">
        <v>76</v>
      </c>
    </row>
    <row r="524076" spans="2:2" x14ac:dyDescent="0.25">
      <c r="B524076" t="s">
        <v>77</v>
      </c>
    </row>
    <row r="524077" spans="2:2" x14ac:dyDescent="0.25">
      <c r="B524077" t="s">
        <v>78</v>
      </c>
    </row>
    <row r="524078" spans="2:2" x14ac:dyDescent="0.25">
      <c r="B524078" t="s">
        <v>79</v>
      </c>
    </row>
    <row r="524079" spans="2:2" x14ac:dyDescent="0.25">
      <c r="B524079" t="s">
        <v>80</v>
      </c>
    </row>
    <row r="524080" spans="2:2" x14ac:dyDescent="0.25">
      <c r="B524080" t="s">
        <v>81</v>
      </c>
    </row>
    <row r="524081" spans="2:2" x14ac:dyDescent="0.25">
      <c r="B524081" t="s">
        <v>82</v>
      </c>
    </row>
    <row r="524082" spans="2:2" x14ac:dyDescent="0.25">
      <c r="B524082" t="s">
        <v>83</v>
      </c>
    </row>
    <row r="524083" spans="2:2" x14ac:dyDescent="0.25">
      <c r="B524083" t="s">
        <v>84</v>
      </c>
    </row>
    <row r="524084" spans="2:2" x14ac:dyDescent="0.25">
      <c r="B524084" t="s">
        <v>85</v>
      </c>
    </row>
    <row r="524085" spans="2:2" x14ac:dyDescent="0.25">
      <c r="B524085" t="s">
        <v>86</v>
      </c>
    </row>
    <row r="524086" spans="2:2" x14ac:dyDescent="0.25">
      <c r="B524086" t="s">
        <v>87</v>
      </c>
    </row>
    <row r="524087" spans="2:2" x14ac:dyDescent="0.25">
      <c r="B524087" t="s">
        <v>88</v>
      </c>
    </row>
    <row r="524088" spans="2:2" x14ac:dyDescent="0.25">
      <c r="B524088" t="s">
        <v>89</v>
      </c>
    </row>
    <row r="524089" spans="2:2" x14ac:dyDescent="0.25">
      <c r="B524089" t="s">
        <v>90</v>
      </c>
    </row>
    <row r="524090" spans="2:2" x14ac:dyDescent="0.25">
      <c r="B524090" t="s">
        <v>91</v>
      </c>
    </row>
    <row r="524091" spans="2:2" x14ac:dyDescent="0.25">
      <c r="B524091" t="s">
        <v>92</v>
      </c>
    </row>
    <row r="524092" spans="2:2" x14ac:dyDescent="0.25">
      <c r="B524092" t="s">
        <v>93</v>
      </c>
    </row>
    <row r="524093" spans="2:2" x14ac:dyDescent="0.25">
      <c r="B524093" t="s">
        <v>94</v>
      </c>
    </row>
    <row r="524094" spans="2:2" x14ac:dyDescent="0.25">
      <c r="B524094" t="s">
        <v>95</v>
      </c>
    </row>
    <row r="524095" spans="2:2" x14ac:dyDescent="0.25">
      <c r="B524095" t="s">
        <v>96</v>
      </c>
    </row>
    <row r="524096" spans="2:2" x14ac:dyDescent="0.25">
      <c r="B524096" t="s">
        <v>97</v>
      </c>
    </row>
    <row r="524097" spans="2:2" x14ac:dyDescent="0.25">
      <c r="B524097" t="s">
        <v>98</v>
      </c>
    </row>
    <row r="524098" spans="2:2" x14ac:dyDescent="0.25">
      <c r="B524098" t="s">
        <v>99</v>
      </c>
    </row>
    <row r="524099" spans="2:2" x14ac:dyDescent="0.25">
      <c r="B524099" t="s">
        <v>100</v>
      </c>
    </row>
    <row r="524100" spans="2:2" x14ac:dyDescent="0.25">
      <c r="B524100" t="s">
        <v>101</v>
      </c>
    </row>
    <row r="524101" spans="2:2" x14ac:dyDescent="0.25">
      <c r="B524101" t="s">
        <v>102</v>
      </c>
    </row>
    <row r="524102" spans="2:2" x14ac:dyDescent="0.25">
      <c r="B524102" t="s">
        <v>103</v>
      </c>
    </row>
    <row r="524103" spans="2:2" x14ac:dyDescent="0.25">
      <c r="B524103" t="s">
        <v>104</v>
      </c>
    </row>
    <row r="524104" spans="2:2" x14ac:dyDescent="0.25">
      <c r="B524104" t="s">
        <v>105</v>
      </c>
    </row>
    <row r="524105" spans="2:2" x14ac:dyDescent="0.25">
      <c r="B524105" t="s">
        <v>106</v>
      </c>
    </row>
    <row r="524106" spans="2:2" x14ac:dyDescent="0.25">
      <c r="B524106" t="s">
        <v>107</v>
      </c>
    </row>
    <row r="524107" spans="2:2" x14ac:dyDescent="0.25">
      <c r="B524107" t="s">
        <v>108</v>
      </c>
    </row>
    <row r="524108" spans="2:2" x14ac:dyDescent="0.25">
      <c r="B524108" t="s">
        <v>109</v>
      </c>
    </row>
    <row r="524109" spans="2:2" x14ac:dyDescent="0.25">
      <c r="B524109" t="s">
        <v>110</v>
      </c>
    </row>
    <row r="540426" spans="2:2" x14ac:dyDescent="0.25">
      <c r="B540426" t="s">
        <v>30</v>
      </c>
    </row>
    <row r="540427" spans="2:2" x14ac:dyDescent="0.25">
      <c r="B540427" t="s">
        <v>5</v>
      </c>
    </row>
    <row r="540428" spans="2:2" x14ac:dyDescent="0.25">
      <c r="B540428" t="s">
        <v>6</v>
      </c>
    </row>
    <row r="540429" spans="2:2" x14ac:dyDescent="0.25">
      <c r="B540429" t="s">
        <v>7</v>
      </c>
    </row>
    <row r="540430" spans="2:2" x14ac:dyDescent="0.25">
      <c r="B540430" t="s">
        <v>31</v>
      </c>
    </row>
    <row r="540431" spans="2:2" x14ac:dyDescent="0.25">
      <c r="B540431" t="s">
        <v>48</v>
      </c>
    </row>
    <row r="540432" spans="2:2" x14ac:dyDescent="0.25">
      <c r="B540432" t="s">
        <v>49</v>
      </c>
    </row>
    <row r="540433" spans="2:2" x14ac:dyDescent="0.25">
      <c r="B540433" t="s">
        <v>50</v>
      </c>
    </row>
    <row r="540434" spans="2:2" x14ac:dyDescent="0.25">
      <c r="B540434" t="s">
        <v>51</v>
      </c>
    </row>
    <row r="540435" spans="2:2" x14ac:dyDescent="0.25">
      <c r="B540435" t="s">
        <v>52</v>
      </c>
    </row>
    <row r="540436" spans="2:2" x14ac:dyDescent="0.25">
      <c r="B540436" t="s">
        <v>53</v>
      </c>
    </row>
    <row r="540437" spans="2:2" x14ac:dyDescent="0.25">
      <c r="B540437" t="s">
        <v>54</v>
      </c>
    </row>
    <row r="540438" spans="2:2" x14ac:dyDescent="0.25">
      <c r="B540438" t="s">
        <v>55</v>
      </c>
    </row>
    <row r="540439" spans="2:2" x14ac:dyDescent="0.25">
      <c r="B540439" t="s">
        <v>56</v>
      </c>
    </row>
    <row r="540440" spans="2:2" x14ac:dyDescent="0.25">
      <c r="B540440" t="s">
        <v>57</v>
      </c>
    </row>
    <row r="540441" spans="2:2" x14ac:dyDescent="0.25">
      <c r="B540441" t="s">
        <v>58</v>
      </c>
    </row>
    <row r="540442" spans="2:2" x14ac:dyDescent="0.25">
      <c r="B540442" t="s">
        <v>59</v>
      </c>
    </row>
    <row r="540443" spans="2:2" x14ac:dyDescent="0.25">
      <c r="B540443" t="s">
        <v>60</v>
      </c>
    </row>
    <row r="540444" spans="2:2" x14ac:dyDescent="0.25">
      <c r="B540444" t="s">
        <v>61</v>
      </c>
    </row>
    <row r="540445" spans="2:2" x14ac:dyDescent="0.25">
      <c r="B540445" t="s">
        <v>62</v>
      </c>
    </row>
    <row r="540446" spans="2:2" x14ac:dyDescent="0.25">
      <c r="B540446" t="s">
        <v>63</v>
      </c>
    </row>
    <row r="540447" spans="2:2" x14ac:dyDescent="0.25">
      <c r="B540447" t="s">
        <v>64</v>
      </c>
    </row>
    <row r="540448" spans="2:2" x14ac:dyDescent="0.25">
      <c r="B540448" t="s">
        <v>65</v>
      </c>
    </row>
    <row r="540449" spans="2:2" x14ac:dyDescent="0.25">
      <c r="B540449" t="s">
        <v>66</v>
      </c>
    </row>
    <row r="540450" spans="2:2" x14ac:dyDescent="0.25">
      <c r="B540450" t="s">
        <v>67</v>
      </c>
    </row>
    <row r="540451" spans="2:2" x14ac:dyDescent="0.25">
      <c r="B540451" t="s">
        <v>68</v>
      </c>
    </row>
    <row r="540452" spans="2:2" x14ac:dyDescent="0.25">
      <c r="B540452" t="s">
        <v>69</v>
      </c>
    </row>
    <row r="540453" spans="2:2" x14ac:dyDescent="0.25">
      <c r="B540453" t="s">
        <v>70</v>
      </c>
    </row>
    <row r="540454" spans="2:2" x14ac:dyDescent="0.25">
      <c r="B540454" t="s">
        <v>71</v>
      </c>
    </row>
    <row r="540455" spans="2:2" x14ac:dyDescent="0.25">
      <c r="B540455" t="s">
        <v>72</v>
      </c>
    </row>
    <row r="540456" spans="2:2" x14ac:dyDescent="0.25">
      <c r="B540456" t="s">
        <v>73</v>
      </c>
    </row>
    <row r="540457" spans="2:2" x14ac:dyDescent="0.25">
      <c r="B540457" t="s">
        <v>74</v>
      </c>
    </row>
    <row r="540458" spans="2:2" x14ac:dyDescent="0.25">
      <c r="B540458" t="s">
        <v>75</v>
      </c>
    </row>
    <row r="540459" spans="2:2" x14ac:dyDescent="0.25">
      <c r="B540459" t="s">
        <v>76</v>
      </c>
    </row>
    <row r="540460" spans="2:2" x14ac:dyDescent="0.25">
      <c r="B540460" t="s">
        <v>77</v>
      </c>
    </row>
    <row r="540461" spans="2:2" x14ac:dyDescent="0.25">
      <c r="B540461" t="s">
        <v>78</v>
      </c>
    </row>
    <row r="540462" spans="2:2" x14ac:dyDescent="0.25">
      <c r="B540462" t="s">
        <v>79</v>
      </c>
    </row>
    <row r="540463" spans="2:2" x14ac:dyDescent="0.25">
      <c r="B540463" t="s">
        <v>80</v>
      </c>
    </row>
    <row r="540464" spans="2:2" x14ac:dyDescent="0.25">
      <c r="B540464" t="s">
        <v>81</v>
      </c>
    </row>
    <row r="540465" spans="2:2" x14ac:dyDescent="0.25">
      <c r="B540465" t="s">
        <v>82</v>
      </c>
    </row>
    <row r="540466" spans="2:2" x14ac:dyDescent="0.25">
      <c r="B540466" t="s">
        <v>83</v>
      </c>
    </row>
    <row r="540467" spans="2:2" x14ac:dyDescent="0.25">
      <c r="B540467" t="s">
        <v>84</v>
      </c>
    </row>
    <row r="540468" spans="2:2" x14ac:dyDescent="0.25">
      <c r="B540468" t="s">
        <v>85</v>
      </c>
    </row>
    <row r="540469" spans="2:2" x14ac:dyDescent="0.25">
      <c r="B540469" t="s">
        <v>86</v>
      </c>
    </row>
    <row r="540470" spans="2:2" x14ac:dyDescent="0.25">
      <c r="B540470" t="s">
        <v>87</v>
      </c>
    </row>
    <row r="540471" spans="2:2" x14ac:dyDescent="0.25">
      <c r="B540471" t="s">
        <v>88</v>
      </c>
    </row>
    <row r="540472" spans="2:2" x14ac:dyDescent="0.25">
      <c r="B540472" t="s">
        <v>89</v>
      </c>
    </row>
    <row r="540473" spans="2:2" x14ac:dyDescent="0.25">
      <c r="B540473" t="s">
        <v>90</v>
      </c>
    </row>
    <row r="540474" spans="2:2" x14ac:dyDescent="0.25">
      <c r="B540474" t="s">
        <v>91</v>
      </c>
    </row>
    <row r="540475" spans="2:2" x14ac:dyDescent="0.25">
      <c r="B540475" t="s">
        <v>92</v>
      </c>
    </row>
    <row r="540476" spans="2:2" x14ac:dyDescent="0.25">
      <c r="B540476" t="s">
        <v>93</v>
      </c>
    </row>
    <row r="540477" spans="2:2" x14ac:dyDescent="0.25">
      <c r="B540477" t="s">
        <v>94</v>
      </c>
    </row>
    <row r="540478" spans="2:2" x14ac:dyDescent="0.25">
      <c r="B540478" t="s">
        <v>95</v>
      </c>
    </row>
    <row r="540479" spans="2:2" x14ac:dyDescent="0.25">
      <c r="B540479" t="s">
        <v>96</v>
      </c>
    </row>
    <row r="540480" spans="2:2" x14ac:dyDescent="0.25">
      <c r="B540480" t="s">
        <v>97</v>
      </c>
    </row>
    <row r="540481" spans="2:2" x14ac:dyDescent="0.25">
      <c r="B540481" t="s">
        <v>98</v>
      </c>
    </row>
    <row r="540482" spans="2:2" x14ac:dyDescent="0.25">
      <c r="B540482" t="s">
        <v>99</v>
      </c>
    </row>
    <row r="540483" spans="2:2" x14ac:dyDescent="0.25">
      <c r="B540483" t="s">
        <v>100</v>
      </c>
    </row>
    <row r="540484" spans="2:2" x14ac:dyDescent="0.25">
      <c r="B540484" t="s">
        <v>101</v>
      </c>
    </row>
    <row r="540485" spans="2:2" x14ac:dyDescent="0.25">
      <c r="B540485" t="s">
        <v>102</v>
      </c>
    </row>
    <row r="540486" spans="2:2" x14ac:dyDescent="0.25">
      <c r="B540486" t="s">
        <v>103</v>
      </c>
    </row>
    <row r="540487" spans="2:2" x14ac:dyDescent="0.25">
      <c r="B540487" t="s">
        <v>104</v>
      </c>
    </row>
    <row r="540488" spans="2:2" x14ac:dyDescent="0.25">
      <c r="B540488" t="s">
        <v>105</v>
      </c>
    </row>
    <row r="540489" spans="2:2" x14ac:dyDescent="0.25">
      <c r="B540489" t="s">
        <v>106</v>
      </c>
    </row>
    <row r="540490" spans="2:2" x14ac:dyDescent="0.25">
      <c r="B540490" t="s">
        <v>107</v>
      </c>
    </row>
    <row r="540491" spans="2:2" x14ac:dyDescent="0.25">
      <c r="B540491" t="s">
        <v>108</v>
      </c>
    </row>
    <row r="540492" spans="2:2" x14ac:dyDescent="0.25">
      <c r="B540492" t="s">
        <v>109</v>
      </c>
    </row>
    <row r="540493" spans="2:2" x14ac:dyDescent="0.25">
      <c r="B540493" t="s">
        <v>110</v>
      </c>
    </row>
    <row r="556810" spans="2:2" x14ac:dyDescent="0.25">
      <c r="B556810" t="s">
        <v>30</v>
      </c>
    </row>
    <row r="556811" spans="2:2" x14ac:dyDescent="0.25">
      <c r="B556811" t="s">
        <v>5</v>
      </c>
    </row>
    <row r="556812" spans="2:2" x14ac:dyDescent="0.25">
      <c r="B556812" t="s">
        <v>6</v>
      </c>
    </row>
    <row r="556813" spans="2:2" x14ac:dyDescent="0.25">
      <c r="B556813" t="s">
        <v>7</v>
      </c>
    </row>
    <row r="556814" spans="2:2" x14ac:dyDescent="0.25">
      <c r="B556814" t="s">
        <v>31</v>
      </c>
    </row>
    <row r="556815" spans="2:2" x14ac:dyDescent="0.25">
      <c r="B556815" t="s">
        <v>48</v>
      </c>
    </row>
    <row r="556816" spans="2:2" x14ac:dyDescent="0.25">
      <c r="B556816" t="s">
        <v>49</v>
      </c>
    </row>
    <row r="556817" spans="2:2" x14ac:dyDescent="0.25">
      <c r="B556817" t="s">
        <v>50</v>
      </c>
    </row>
    <row r="556818" spans="2:2" x14ac:dyDescent="0.25">
      <c r="B556818" t="s">
        <v>51</v>
      </c>
    </row>
    <row r="556819" spans="2:2" x14ac:dyDescent="0.25">
      <c r="B556819" t="s">
        <v>52</v>
      </c>
    </row>
    <row r="556820" spans="2:2" x14ac:dyDescent="0.25">
      <c r="B556820" t="s">
        <v>53</v>
      </c>
    </row>
    <row r="556821" spans="2:2" x14ac:dyDescent="0.25">
      <c r="B556821" t="s">
        <v>54</v>
      </c>
    </row>
    <row r="556822" spans="2:2" x14ac:dyDescent="0.25">
      <c r="B556822" t="s">
        <v>55</v>
      </c>
    </row>
    <row r="556823" spans="2:2" x14ac:dyDescent="0.25">
      <c r="B556823" t="s">
        <v>56</v>
      </c>
    </row>
    <row r="556824" spans="2:2" x14ac:dyDescent="0.25">
      <c r="B556824" t="s">
        <v>57</v>
      </c>
    </row>
    <row r="556825" spans="2:2" x14ac:dyDescent="0.25">
      <c r="B556825" t="s">
        <v>58</v>
      </c>
    </row>
    <row r="556826" spans="2:2" x14ac:dyDescent="0.25">
      <c r="B556826" t="s">
        <v>59</v>
      </c>
    </row>
    <row r="556827" spans="2:2" x14ac:dyDescent="0.25">
      <c r="B556827" t="s">
        <v>60</v>
      </c>
    </row>
    <row r="556828" spans="2:2" x14ac:dyDescent="0.25">
      <c r="B556828" t="s">
        <v>61</v>
      </c>
    </row>
    <row r="556829" spans="2:2" x14ac:dyDescent="0.25">
      <c r="B556829" t="s">
        <v>62</v>
      </c>
    </row>
    <row r="556830" spans="2:2" x14ac:dyDescent="0.25">
      <c r="B556830" t="s">
        <v>63</v>
      </c>
    </row>
    <row r="556831" spans="2:2" x14ac:dyDescent="0.25">
      <c r="B556831" t="s">
        <v>64</v>
      </c>
    </row>
    <row r="556832" spans="2:2" x14ac:dyDescent="0.25">
      <c r="B556832" t="s">
        <v>65</v>
      </c>
    </row>
    <row r="556833" spans="2:2" x14ac:dyDescent="0.25">
      <c r="B556833" t="s">
        <v>66</v>
      </c>
    </row>
    <row r="556834" spans="2:2" x14ac:dyDescent="0.25">
      <c r="B556834" t="s">
        <v>67</v>
      </c>
    </row>
    <row r="556835" spans="2:2" x14ac:dyDescent="0.25">
      <c r="B556835" t="s">
        <v>68</v>
      </c>
    </row>
    <row r="556836" spans="2:2" x14ac:dyDescent="0.25">
      <c r="B556836" t="s">
        <v>69</v>
      </c>
    </row>
    <row r="556837" spans="2:2" x14ac:dyDescent="0.25">
      <c r="B556837" t="s">
        <v>70</v>
      </c>
    </row>
    <row r="556838" spans="2:2" x14ac:dyDescent="0.25">
      <c r="B556838" t="s">
        <v>71</v>
      </c>
    </row>
    <row r="556839" spans="2:2" x14ac:dyDescent="0.25">
      <c r="B556839" t="s">
        <v>72</v>
      </c>
    </row>
    <row r="556840" spans="2:2" x14ac:dyDescent="0.25">
      <c r="B556840" t="s">
        <v>73</v>
      </c>
    </row>
    <row r="556841" spans="2:2" x14ac:dyDescent="0.25">
      <c r="B556841" t="s">
        <v>74</v>
      </c>
    </row>
    <row r="556842" spans="2:2" x14ac:dyDescent="0.25">
      <c r="B556842" t="s">
        <v>75</v>
      </c>
    </row>
    <row r="556843" spans="2:2" x14ac:dyDescent="0.25">
      <c r="B556843" t="s">
        <v>76</v>
      </c>
    </row>
    <row r="556844" spans="2:2" x14ac:dyDescent="0.25">
      <c r="B556844" t="s">
        <v>77</v>
      </c>
    </row>
    <row r="556845" spans="2:2" x14ac:dyDescent="0.25">
      <c r="B556845" t="s">
        <v>78</v>
      </c>
    </row>
    <row r="556846" spans="2:2" x14ac:dyDescent="0.25">
      <c r="B556846" t="s">
        <v>79</v>
      </c>
    </row>
    <row r="556847" spans="2:2" x14ac:dyDescent="0.25">
      <c r="B556847" t="s">
        <v>80</v>
      </c>
    </row>
    <row r="556848" spans="2:2" x14ac:dyDescent="0.25">
      <c r="B556848" t="s">
        <v>81</v>
      </c>
    </row>
    <row r="556849" spans="2:2" x14ac:dyDescent="0.25">
      <c r="B556849" t="s">
        <v>82</v>
      </c>
    </row>
    <row r="556850" spans="2:2" x14ac:dyDescent="0.25">
      <c r="B556850" t="s">
        <v>83</v>
      </c>
    </row>
    <row r="556851" spans="2:2" x14ac:dyDescent="0.25">
      <c r="B556851" t="s">
        <v>84</v>
      </c>
    </row>
    <row r="556852" spans="2:2" x14ac:dyDescent="0.25">
      <c r="B556852" t="s">
        <v>85</v>
      </c>
    </row>
    <row r="556853" spans="2:2" x14ac:dyDescent="0.25">
      <c r="B556853" t="s">
        <v>86</v>
      </c>
    </row>
    <row r="556854" spans="2:2" x14ac:dyDescent="0.25">
      <c r="B556854" t="s">
        <v>87</v>
      </c>
    </row>
    <row r="556855" spans="2:2" x14ac:dyDescent="0.25">
      <c r="B556855" t="s">
        <v>88</v>
      </c>
    </row>
    <row r="556856" spans="2:2" x14ac:dyDescent="0.25">
      <c r="B556856" t="s">
        <v>89</v>
      </c>
    </row>
    <row r="556857" spans="2:2" x14ac:dyDescent="0.25">
      <c r="B556857" t="s">
        <v>90</v>
      </c>
    </row>
    <row r="556858" spans="2:2" x14ac:dyDescent="0.25">
      <c r="B556858" t="s">
        <v>91</v>
      </c>
    </row>
    <row r="556859" spans="2:2" x14ac:dyDescent="0.25">
      <c r="B556859" t="s">
        <v>92</v>
      </c>
    </row>
    <row r="556860" spans="2:2" x14ac:dyDescent="0.25">
      <c r="B556860" t="s">
        <v>93</v>
      </c>
    </row>
    <row r="556861" spans="2:2" x14ac:dyDescent="0.25">
      <c r="B556861" t="s">
        <v>94</v>
      </c>
    </row>
    <row r="556862" spans="2:2" x14ac:dyDescent="0.25">
      <c r="B556862" t="s">
        <v>95</v>
      </c>
    </row>
    <row r="556863" spans="2:2" x14ac:dyDescent="0.25">
      <c r="B556863" t="s">
        <v>96</v>
      </c>
    </row>
    <row r="556864" spans="2:2" x14ac:dyDescent="0.25">
      <c r="B556864" t="s">
        <v>97</v>
      </c>
    </row>
    <row r="556865" spans="2:2" x14ac:dyDescent="0.25">
      <c r="B556865" t="s">
        <v>98</v>
      </c>
    </row>
    <row r="556866" spans="2:2" x14ac:dyDescent="0.25">
      <c r="B556866" t="s">
        <v>99</v>
      </c>
    </row>
    <row r="556867" spans="2:2" x14ac:dyDescent="0.25">
      <c r="B556867" t="s">
        <v>100</v>
      </c>
    </row>
    <row r="556868" spans="2:2" x14ac:dyDescent="0.25">
      <c r="B556868" t="s">
        <v>101</v>
      </c>
    </row>
    <row r="556869" spans="2:2" x14ac:dyDescent="0.25">
      <c r="B556869" t="s">
        <v>102</v>
      </c>
    </row>
    <row r="556870" spans="2:2" x14ac:dyDescent="0.25">
      <c r="B556870" t="s">
        <v>103</v>
      </c>
    </row>
    <row r="556871" spans="2:2" x14ac:dyDescent="0.25">
      <c r="B556871" t="s">
        <v>104</v>
      </c>
    </row>
    <row r="556872" spans="2:2" x14ac:dyDescent="0.25">
      <c r="B556872" t="s">
        <v>105</v>
      </c>
    </row>
    <row r="556873" spans="2:2" x14ac:dyDescent="0.25">
      <c r="B556873" t="s">
        <v>106</v>
      </c>
    </row>
    <row r="556874" spans="2:2" x14ac:dyDescent="0.25">
      <c r="B556874" t="s">
        <v>107</v>
      </c>
    </row>
    <row r="556875" spans="2:2" x14ac:dyDescent="0.25">
      <c r="B556875" t="s">
        <v>108</v>
      </c>
    </row>
    <row r="556876" spans="2:2" x14ac:dyDescent="0.25">
      <c r="B556876" t="s">
        <v>109</v>
      </c>
    </row>
    <row r="556877" spans="2:2" x14ac:dyDescent="0.25">
      <c r="B556877" t="s">
        <v>110</v>
      </c>
    </row>
    <row r="573194" spans="2:2" x14ac:dyDescent="0.25">
      <c r="B573194" t="s">
        <v>30</v>
      </c>
    </row>
    <row r="573195" spans="2:2" x14ac:dyDescent="0.25">
      <c r="B573195" t="s">
        <v>5</v>
      </c>
    </row>
    <row r="573196" spans="2:2" x14ac:dyDescent="0.25">
      <c r="B573196" t="s">
        <v>6</v>
      </c>
    </row>
    <row r="573197" spans="2:2" x14ac:dyDescent="0.25">
      <c r="B573197" t="s">
        <v>7</v>
      </c>
    </row>
    <row r="573198" spans="2:2" x14ac:dyDescent="0.25">
      <c r="B573198" t="s">
        <v>31</v>
      </c>
    </row>
    <row r="573199" spans="2:2" x14ac:dyDescent="0.25">
      <c r="B573199" t="s">
        <v>48</v>
      </c>
    </row>
    <row r="573200" spans="2:2" x14ac:dyDescent="0.25">
      <c r="B573200" t="s">
        <v>49</v>
      </c>
    </row>
    <row r="573201" spans="2:2" x14ac:dyDescent="0.25">
      <c r="B573201" t="s">
        <v>50</v>
      </c>
    </row>
    <row r="573202" spans="2:2" x14ac:dyDescent="0.25">
      <c r="B573202" t="s">
        <v>51</v>
      </c>
    </row>
    <row r="573203" spans="2:2" x14ac:dyDescent="0.25">
      <c r="B573203" t="s">
        <v>52</v>
      </c>
    </row>
    <row r="573204" spans="2:2" x14ac:dyDescent="0.25">
      <c r="B573204" t="s">
        <v>53</v>
      </c>
    </row>
    <row r="573205" spans="2:2" x14ac:dyDescent="0.25">
      <c r="B573205" t="s">
        <v>54</v>
      </c>
    </row>
    <row r="573206" spans="2:2" x14ac:dyDescent="0.25">
      <c r="B573206" t="s">
        <v>55</v>
      </c>
    </row>
    <row r="573207" spans="2:2" x14ac:dyDescent="0.25">
      <c r="B573207" t="s">
        <v>56</v>
      </c>
    </row>
    <row r="573208" spans="2:2" x14ac:dyDescent="0.25">
      <c r="B573208" t="s">
        <v>57</v>
      </c>
    </row>
    <row r="573209" spans="2:2" x14ac:dyDescent="0.25">
      <c r="B573209" t="s">
        <v>58</v>
      </c>
    </row>
    <row r="573210" spans="2:2" x14ac:dyDescent="0.25">
      <c r="B573210" t="s">
        <v>59</v>
      </c>
    </row>
    <row r="573211" spans="2:2" x14ac:dyDescent="0.25">
      <c r="B573211" t="s">
        <v>60</v>
      </c>
    </row>
    <row r="573212" spans="2:2" x14ac:dyDescent="0.25">
      <c r="B573212" t="s">
        <v>61</v>
      </c>
    </row>
    <row r="573213" spans="2:2" x14ac:dyDescent="0.25">
      <c r="B573213" t="s">
        <v>62</v>
      </c>
    </row>
    <row r="573214" spans="2:2" x14ac:dyDescent="0.25">
      <c r="B573214" t="s">
        <v>63</v>
      </c>
    </row>
    <row r="573215" spans="2:2" x14ac:dyDescent="0.25">
      <c r="B573215" t="s">
        <v>64</v>
      </c>
    </row>
    <row r="573216" spans="2:2" x14ac:dyDescent="0.25">
      <c r="B573216" t="s">
        <v>65</v>
      </c>
    </row>
    <row r="573217" spans="2:2" x14ac:dyDescent="0.25">
      <c r="B573217" t="s">
        <v>66</v>
      </c>
    </row>
    <row r="573218" spans="2:2" x14ac:dyDescent="0.25">
      <c r="B573218" t="s">
        <v>67</v>
      </c>
    </row>
    <row r="573219" spans="2:2" x14ac:dyDescent="0.25">
      <c r="B573219" t="s">
        <v>68</v>
      </c>
    </row>
    <row r="573220" spans="2:2" x14ac:dyDescent="0.25">
      <c r="B573220" t="s">
        <v>69</v>
      </c>
    </row>
    <row r="573221" spans="2:2" x14ac:dyDescent="0.25">
      <c r="B573221" t="s">
        <v>70</v>
      </c>
    </row>
    <row r="573222" spans="2:2" x14ac:dyDescent="0.25">
      <c r="B573222" t="s">
        <v>71</v>
      </c>
    </row>
    <row r="573223" spans="2:2" x14ac:dyDescent="0.25">
      <c r="B573223" t="s">
        <v>72</v>
      </c>
    </row>
    <row r="573224" spans="2:2" x14ac:dyDescent="0.25">
      <c r="B573224" t="s">
        <v>73</v>
      </c>
    </row>
    <row r="573225" spans="2:2" x14ac:dyDescent="0.25">
      <c r="B573225" t="s">
        <v>74</v>
      </c>
    </row>
    <row r="573226" spans="2:2" x14ac:dyDescent="0.25">
      <c r="B573226" t="s">
        <v>75</v>
      </c>
    </row>
    <row r="573227" spans="2:2" x14ac:dyDescent="0.25">
      <c r="B573227" t="s">
        <v>76</v>
      </c>
    </row>
    <row r="573228" spans="2:2" x14ac:dyDescent="0.25">
      <c r="B573228" t="s">
        <v>77</v>
      </c>
    </row>
    <row r="573229" spans="2:2" x14ac:dyDescent="0.25">
      <c r="B573229" t="s">
        <v>78</v>
      </c>
    </row>
    <row r="573230" spans="2:2" x14ac:dyDescent="0.25">
      <c r="B573230" t="s">
        <v>79</v>
      </c>
    </row>
    <row r="573231" spans="2:2" x14ac:dyDescent="0.25">
      <c r="B573231" t="s">
        <v>80</v>
      </c>
    </row>
    <row r="573232" spans="2:2" x14ac:dyDescent="0.25">
      <c r="B573232" t="s">
        <v>81</v>
      </c>
    </row>
    <row r="573233" spans="2:2" x14ac:dyDescent="0.25">
      <c r="B573233" t="s">
        <v>82</v>
      </c>
    </row>
    <row r="573234" spans="2:2" x14ac:dyDescent="0.25">
      <c r="B573234" t="s">
        <v>83</v>
      </c>
    </row>
    <row r="573235" spans="2:2" x14ac:dyDescent="0.25">
      <c r="B573235" t="s">
        <v>84</v>
      </c>
    </row>
    <row r="573236" spans="2:2" x14ac:dyDescent="0.25">
      <c r="B573236" t="s">
        <v>85</v>
      </c>
    </row>
    <row r="573237" spans="2:2" x14ac:dyDescent="0.25">
      <c r="B573237" t="s">
        <v>86</v>
      </c>
    </row>
    <row r="573238" spans="2:2" x14ac:dyDescent="0.25">
      <c r="B573238" t="s">
        <v>87</v>
      </c>
    </row>
    <row r="573239" spans="2:2" x14ac:dyDescent="0.25">
      <c r="B573239" t="s">
        <v>88</v>
      </c>
    </row>
    <row r="573240" spans="2:2" x14ac:dyDescent="0.25">
      <c r="B573240" t="s">
        <v>89</v>
      </c>
    </row>
    <row r="573241" spans="2:2" x14ac:dyDescent="0.25">
      <c r="B573241" t="s">
        <v>90</v>
      </c>
    </row>
    <row r="573242" spans="2:2" x14ac:dyDescent="0.25">
      <c r="B573242" t="s">
        <v>91</v>
      </c>
    </row>
    <row r="573243" spans="2:2" x14ac:dyDescent="0.25">
      <c r="B573243" t="s">
        <v>92</v>
      </c>
    </row>
    <row r="573244" spans="2:2" x14ac:dyDescent="0.25">
      <c r="B573244" t="s">
        <v>93</v>
      </c>
    </row>
    <row r="573245" spans="2:2" x14ac:dyDescent="0.25">
      <c r="B573245" t="s">
        <v>94</v>
      </c>
    </row>
    <row r="573246" spans="2:2" x14ac:dyDescent="0.25">
      <c r="B573246" t="s">
        <v>95</v>
      </c>
    </row>
    <row r="573247" spans="2:2" x14ac:dyDescent="0.25">
      <c r="B573247" t="s">
        <v>96</v>
      </c>
    </row>
    <row r="573248" spans="2:2" x14ac:dyDescent="0.25">
      <c r="B573248" t="s">
        <v>97</v>
      </c>
    </row>
    <row r="573249" spans="2:2" x14ac:dyDescent="0.25">
      <c r="B573249" t="s">
        <v>98</v>
      </c>
    </row>
    <row r="573250" spans="2:2" x14ac:dyDescent="0.25">
      <c r="B573250" t="s">
        <v>99</v>
      </c>
    </row>
    <row r="573251" spans="2:2" x14ac:dyDescent="0.25">
      <c r="B573251" t="s">
        <v>100</v>
      </c>
    </row>
    <row r="573252" spans="2:2" x14ac:dyDescent="0.25">
      <c r="B573252" t="s">
        <v>101</v>
      </c>
    </row>
    <row r="573253" spans="2:2" x14ac:dyDescent="0.25">
      <c r="B573253" t="s">
        <v>102</v>
      </c>
    </row>
    <row r="573254" spans="2:2" x14ac:dyDescent="0.25">
      <c r="B573254" t="s">
        <v>103</v>
      </c>
    </row>
    <row r="573255" spans="2:2" x14ac:dyDescent="0.25">
      <c r="B573255" t="s">
        <v>104</v>
      </c>
    </row>
    <row r="573256" spans="2:2" x14ac:dyDescent="0.25">
      <c r="B573256" t="s">
        <v>105</v>
      </c>
    </row>
    <row r="573257" spans="2:2" x14ac:dyDescent="0.25">
      <c r="B573257" t="s">
        <v>106</v>
      </c>
    </row>
    <row r="573258" spans="2:2" x14ac:dyDescent="0.25">
      <c r="B573258" t="s">
        <v>107</v>
      </c>
    </row>
    <row r="573259" spans="2:2" x14ac:dyDescent="0.25">
      <c r="B573259" t="s">
        <v>108</v>
      </c>
    </row>
    <row r="573260" spans="2:2" x14ac:dyDescent="0.25">
      <c r="B573260" t="s">
        <v>109</v>
      </c>
    </row>
    <row r="573261" spans="2:2" x14ac:dyDescent="0.25">
      <c r="B573261" t="s">
        <v>110</v>
      </c>
    </row>
    <row r="589578" spans="2:2" x14ac:dyDescent="0.25">
      <c r="B589578" t="s">
        <v>30</v>
      </c>
    </row>
    <row r="589579" spans="2:2" x14ac:dyDescent="0.25">
      <c r="B589579" t="s">
        <v>5</v>
      </c>
    </row>
    <row r="589580" spans="2:2" x14ac:dyDescent="0.25">
      <c r="B589580" t="s">
        <v>6</v>
      </c>
    </row>
    <row r="589581" spans="2:2" x14ac:dyDescent="0.25">
      <c r="B589581" t="s">
        <v>7</v>
      </c>
    </row>
    <row r="589582" spans="2:2" x14ac:dyDescent="0.25">
      <c r="B589582" t="s">
        <v>31</v>
      </c>
    </row>
    <row r="589583" spans="2:2" x14ac:dyDescent="0.25">
      <c r="B589583" t="s">
        <v>48</v>
      </c>
    </row>
    <row r="589584" spans="2:2" x14ac:dyDescent="0.25">
      <c r="B589584" t="s">
        <v>49</v>
      </c>
    </row>
    <row r="589585" spans="2:2" x14ac:dyDescent="0.25">
      <c r="B589585" t="s">
        <v>50</v>
      </c>
    </row>
    <row r="589586" spans="2:2" x14ac:dyDescent="0.25">
      <c r="B589586" t="s">
        <v>51</v>
      </c>
    </row>
    <row r="589587" spans="2:2" x14ac:dyDescent="0.25">
      <c r="B589587" t="s">
        <v>52</v>
      </c>
    </row>
    <row r="589588" spans="2:2" x14ac:dyDescent="0.25">
      <c r="B589588" t="s">
        <v>53</v>
      </c>
    </row>
    <row r="589589" spans="2:2" x14ac:dyDescent="0.25">
      <c r="B589589" t="s">
        <v>54</v>
      </c>
    </row>
    <row r="589590" spans="2:2" x14ac:dyDescent="0.25">
      <c r="B589590" t="s">
        <v>55</v>
      </c>
    </row>
    <row r="589591" spans="2:2" x14ac:dyDescent="0.25">
      <c r="B589591" t="s">
        <v>56</v>
      </c>
    </row>
    <row r="589592" spans="2:2" x14ac:dyDescent="0.25">
      <c r="B589592" t="s">
        <v>57</v>
      </c>
    </row>
    <row r="589593" spans="2:2" x14ac:dyDescent="0.25">
      <c r="B589593" t="s">
        <v>58</v>
      </c>
    </row>
    <row r="589594" spans="2:2" x14ac:dyDescent="0.25">
      <c r="B589594" t="s">
        <v>59</v>
      </c>
    </row>
    <row r="589595" spans="2:2" x14ac:dyDescent="0.25">
      <c r="B589595" t="s">
        <v>60</v>
      </c>
    </row>
    <row r="589596" spans="2:2" x14ac:dyDescent="0.25">
      <c r="B589596" t="s">
        <v>61</v>
      </c>
    </row>
    <row r="589597" spans="2:2" x14ac:dyDescent="0.25">
      <c r="B589597" t="s">
        <v>62</v>
      </c>
    </row>
    <row r="589598" spans="2:2" x14ac:dyDescent="0.25">
      <c r="B589598" t="s">
        <v>63</v>
      </c>
    </row>
    <row r="589599" spans="2:2" x14ac:dyDescent="0.25">
      <c r="B589599" t="s">
        <v>64</v>
      </c>
    </row>
    <row r="589600" spans="2:2" x14ac:dyDescent="0.25">
      <c r="B589600" t="s">
        <v>65</v>
      </c>
    </row>
    <row r="589601" spans="2:2" x14ac:dyDescent="0.25">
      <c r="B589601" t="s">
        <v>66</v>
      </c>
    </row>
    <row r="589602" spans="2:2" x14ac:dyDescent="0.25">
      <c r="B589602" t="s">
        <v>67</v>
      </c>
    </row>
    <row r="589603" spans="2:2" x14ac:dyDescent="0.25">
      <c r="B589603" t="s">
        <v>68</v>
      </c>
    </row>
    <row r="589604" spans="2:2" x14ac:dyDescent="0.25">
      <c r="B589604" t="s">
        <v>69</v>
      </c>
    </row>
    <row r="589605" spans="2:2" x14ac:dyDescent="0.25">
      <c r="B589605" t="s">
        <v>70</v>
      </c>
    </row>
    <row r="589606" spans="2:2" x14ac:dyDescent="0.25">
      <c r="B589606" t="s">
        <v>71</v>
      </c>
    </row>
    <row r="589607" spans="2:2" x14ac:dyDescent="0.25">
      <c r="B589607" t="s">
        <v>72</v>
      </c>
    </row>
    <row r="589608" spans="2:2" x14ac:dyDescent="0.25">
      <c r="B589608" t="s">
        <v>73</v>
      </c>
    </row>
    <row r="589609" spans="2:2" x14ac:dyDescent="0.25">
      <c r="B589609" t="s">
        <v>74</v>
      </c>
    </row>
    <row r="589610" spans="2:2" x14ac:dyDescent="0.25">
      <c r="B589610" t="s">
        <v>75</v>
      </c>
    </row>
    <row r="589611" spans="2:2" x14ac:dyDescent="0.25">
      <c r="B589611" t="s">
        <v>76</v>
      </c>
    </row>
    <row r="589612" spans="2:2" x14ac:dyDescent="0.25">
      <c r="B589612" t="s">
        <v>77</v>
      </c>
    </row>
    <row r="589613" spans="2:2" x14ac:dyDescent="0.25">
      <c r="B589613" t="s">
        <v>78</v>
      </c>
    </row>
    <row r="589614" spans="2:2" x14ac:dyDescent="0.25">
      <c r="B589614" t="s">
        <v>79</v>
      </c>
    </row>
    <row r="589615" spans="2:2" x14ac:dyDescent="0.25">
      <c r="B589615" t="s">
        <v>80</v>
      </c>
    </row>
    <row r="589616" spans="2:2" x14ac:dyDescent="0.25">
      <c r="B589616" t="s">
        <v>81</v>
      </c>
    </row>
    <row r="589617" spans="2:2" x14ac:dyDescent="0.25">
      <c r="B589617" t="s">
        <v>82</v>
      </c>
    </row>
    <row r="589618" spans="2:2" x14ac:dyDescent="0.25">
      <c r="B589618" t="s">
        <v>83</v>
      </c>
    </row>
    <row r="589619" spans="2:2" x14ac:dyDescent="0.25">
      <c r="B589619" t="s">
        <v>84</v>
      </c>
    </row>
    <row r="589620" spans="2:2" x14ac:dyDescent="0.25">
      <c r="B589620" t="s">
        <v>85</v>
      </c>
    </row>
    <row r="589621" spans="2:2" x14ac:dyDescent="0.25">
      <c r="B589621" t="s">
        <v>86</v>
      </c>
    </row>
    <row r="589622" spans="2:2" x14ac:dyDescent="0.25">
      <c r="B589622" t="s">
        <v>87</v>
      </c>
    </row>
    <row r="589623" spans="2:2" x14ac:dyDescent="0.25">
      <c r="B589623" t="s">
        <v>88</v>
      </c>
    </row>
    <row r="589624" spans="2:2" x14ac:dyDescent="0.25">
      <c r="B589624" t="s">
        <v>89</v>
      </c>
    </row>
    <row r="589625" spans="2:2" x14ac:dyDescent="0.25">
      <c r="B589625" t="s">
        <v>90</v>
      </c>
    </row>
    <row r="589626" spans="2:2" x14ac:dyDescent="0.25">
      <c r="B589626" t="s">
        <v>91</v>
      </c>
    </row>
    <row r="589627" spans="2:2" x14ac:dyDescent="0.25">
      <c r="B589627" t="s">
        <v>92</v>
      </c>
    </row>
    <row r="589628" spans="2:2" x14ac:dyDescent="0.25">
      <c r="B589628" t="s">
        <v>93</v>
      </c>
    </row>
    <row r="589629" spans="2:2" x14ac:dyDescent="0.25">
      <c r="B589629" t="s">
        <v>94</v>
      </c>
    </row>
    <row r="589630" spans="2:2" x14ac:dyDescent="0.25">
      <c r="B589630" t="s">
        <v>95</v>
      </c>
    </row>
    <row r="589631" spans="2:2" x14ac:dyDescent="0.25">
      <c r="B589631" t="s">
        <v>96</v>
      </c>
    </row>
    <row r="589632" spans="2:2" x14ac:dyDescent="0.25">
      <c r="B589632" t="s">
        <v>97</v>
      </c>
    </row>
    <row r="589633" spans="2:2" x14ac:dyDescent="0.25">
      <c r="B589633" t="s">
        <v>98</v>
      </c>
    </row>
    <row r="589634" spans="2:2" x14ac:dyDescent="0.25">
      <c r="B589634" t="s">
        <v>99</v>
      </c>
    </row>
    <row r="589635" spans="2:2" x14ac:dyDescent="0.25">
      <c r="B589635" t="s">
        <v>100</v>
      </c>
    </row>
    <row r="589636" spans="2:2" x14ac:dyDescent="0.25">
      <c r="B589636" t="s">
        <v>101</v>
      </c>
    </row>
    <row r="589637" spans="2:2" x14ac:dyDescent="0.25">
      <c r="B589637" t="s">
        <v>102</v>
      </c>
    </row>
    <row r="589638" spans="2:2" x14ac:dyDescent="0.25">
      <c r="B589638" t="s">
        <v>103</v>
      </c>
    </row>
    <row r="589639" spans="2:2" x14ac:dyDescent="0.25">
      <c r="B589639" t="s">
        <v>104</v>
      </c>
    </row>
    <row r="589640" spans="2:2" x14ac:dyDescent="0.25">
      <c r="B589640" t="s">
        <v>105</v>
      </c>
    </row>
    <row r="589641" spans="2:2" x14ac:dyDescent="0.25">
      <c r="B589641" t="s">
        <v>106</v>
      </c>
    </row>
    <row r="589642" spans="2:2" x14ac:dyDescent="0.25">
      <c r="B589642" t="s">
        <v>107</v>
      </c>
    </row>
    <row r="589643" spans="2:2" x14ac:dyDescent="0.25">
      <c r="B589643" t="s">
        <v>108</v>
      </c>
    </row>
    <row r="589644" spans="2:2" x14ac:dyDescent="0.25">
      <c r="B589644" t="s">
        <v>109</v>
      </c>
    </row>
    <row r="589645" spans="2:2" x14ac:dyDescent="0.25">
      <c r="B589645" t="s">
        <v>110</v>
      </c>
    </row>
    <row r="605962" spans="2:2" x14ac:dyDescent="0.25">
      <c r="B605962" t="s">
        <v>30</v>
      </c>
    </row>
    <row r="605963" spans="2:2" x14ac:dyDescent="0.25">
      <c r="B605963" t="s">
        <v>5</v>
      </c>
    </row>
    <row r="605964" spans="2:2" x14ac:dyDescent="0.25">
      <c r="B605964" t="s">
        <v>6</v>
      </c>
    </row>
    <row r="605965" spans="2:2" x14ac:dyDescent="0.25">
      <c r="B605965" t="s">
        <v>7</v>
      </c>
    </row>
    <row r="605966" spans="2:2" x14ac:dyDescent="0.25">
      <c r="B605966" t="s">
        <v>31</v>
      </c>
    </row>
    <row r="605967" spans="2:2" x14ac:dyDescent="0.25">
      <c r="B605967" t="s">
        <v>48</v>
      </c>
    </row>
    <row r="605968" spans="2:2" x14ac:dyDescent="0.25">
      <c r="B605968" t="s">
        <v>49</v>
      </c>
    </row>
    <row r="605969" spans="2:2" x14ac:dyDescent="0.25">
      <c r="B605969" t="s">
        <v>50</v>
      </c>
    </row>
    <row r="605970" spans="2:2" x14ac:dyDescent="0.25">
      <c r="B605970" t="s">
        <v>51</v>
      </c>
    </row>
    <row r="605971" spans="2:2" x14ac:dyDescent="0.25">
      <c r="B605971" t="s">
        <v>52</v>
      </c>
    </row>
    <row r="605972" spans="2:2" x14ac:dyDescent="0.25">
      <c r="B605972" t="s">
        <v>53</v>
      </c>
    </row>
    <row r="605973" spans="2:2" x14ac:dyDescent="0.25">
      <c r="B605973" t="s">
        <v>54</v>
      </c>
    </row>
    <row r="605974" spans="2:2" x14ac:dyDescent="0.25">
      <c r="B605974" t="s">
        <v>55</v>
      </c>
    </row>
    <row r="605975" spans="2:2" x14ac:dyDescent="0.25">
      <c r="B605975" t="s">
        <v>56</v>
      </c>
    </row>
    <row r="605976" spans="2:2" x14ac:dyDescent="0.25">
      <c r="B605976" t="s">
        <v>57</v>
      </c>
    </row>
    <row r="605977" spans="2:2" x14ac:dyDescent="0.25">
      <c r="B605977" t="s">
        <v>58</v>
      </c>
    </row>
    <row r="605978" spans="2:2" x14ac:dyDescent="0.25">
      <c r="B605978" t="s">
        <v>59</v>
      </c>
    </row>
    <row r="605979" spans="2:2" x14ac:dyDescent="0.25">
      <c r="B605979" t="s">
        <v>60</v>
      </c>
    </row>
    <row r="605980" spans="2:2" x14ac:dyDescent="0.25">
      <c r="B605980" t="s">
        <v>61</v>
      </c>
    </row>
    <row r="605981" spans="2:2" x14ac:dyDescent="0.25">
      <c r="B605981" t="s">
        <v>62</v>
      </c>
    </row>
    <row r="605982" spans="2:2" x14ac:dyDescent="0.25">
      <c r="B605982" t="s">
        <v>63</v>
      </c>
    </row>
    <row r="605983" spans="2:2" x14ac:dyDescent="0.25">
      <c r="B605983" t="s">
        <v>64</v>
      </c>
    </row>
    <row r="605984" spans="2:2" x14ac:dyDescent="0.25">
      <c r="B605984" t="s">
        <v>65</v>
      </c>
    </row>
    <row r="605985" spans="2:2" x14ac:dyDescent="0.25">
      <c r="B605985" t="s">
        <v>66</v>
      </c>
    </row>
    <row r="605986" spans="2:2" x14ac:dyDescent="0.25">
      <c r="B605986" t="s">
        <v>67</v>
      </c>
    </row>
    <row r="605987" spans="2:2" x14ac:dyDescent="0.25">
      <c r="B605987" t="s">
        <v>68</v>
      </c>
    </row>
    <row r="605988" spans="2:2" x14ac:dyDescent="0.25">
      <c r="B605988" t="s">
        <v>69</v>
      </c>
    </row>
    <row r="605989" spans="2:2" x14ac:dyDescent="0.25">
      <c r="B605989" t="s">
        <v>70</v>
      </c>
    </row>
    <row r="605990" spans="2:2" x14ac:dyDescent="0.25">
      <c r="B605990" t="s">
        <v>71</v>
      </c>
    </row>
    <row r="605991" spans="2:2" x14ac:dyDescent="0.25">
      <c r="B605991" t="s">
        <v>72</v>
      </c>
    </row>
    <row r="605992" spans="2:2" x14ac:dyDescent="0.25">
      <c r="B605992" t="s">
        <v>73</v>
      </c>
    </row>
    <row r="605993" spans="2:2" x14ac:dyDescent="0.25">
      <c r="B605993" t="s">
        <v>74</v>
      </c>
    </row>
    <row r="605994" spans="2:2" x14ac:dyDescent="0.25">
      <c r="B605994" t="s">
        <v>75</v>
      </c>
    </row>
    <row r="605995" spans="2:2" x14ac:dyDescent="0.25">
      <c r="B605995" t="s">
        <v>76</v>
      </c>
    </row>
    <row r="605996" spans="2:2" x14ac:dyDescent="0.25">
      <c r="B605996" t="s">
        <v>77</v>
      </c>
    </row>
    <row r="605997" spans="2:2" x14ac:dyDescent="0.25">
      <c r="B605997" t="s">
        <v>78</v>
      </c>
    </row>
    <row r="605998" spans="2:2" x14ac:dyDescent="0.25">
      <c r="B605998" t="s">
        <v>79</v>
      </c>
    </row>
    <row r="605999" spans="2:2" x14ac:dyDescent="0.25">
      <c r="B605999" t="s">
        <v>80</v>
      </c>
    </row>
    <row r="606000" spans="2:2" x14ac:dyDescent="0.25">
      <c r="B606000" t="s">
        <v>81</v>
      </c>
    </row>
    <row r="606001" spans="2:2" x14ac:dyDescent="0.25">
      <c r="B606001" t="s">
        <v>82</v>
      </c>
    </row>
    <row r="606002" spans="2:2" x14ac:dyDescent="0.25">
      <c r="B606002" t="s">
        <v>83</v>
      </c>
    </row>
    <row r="606003" spans="2:2" x14ac:dyDescent="0.25">
      <c r="B606003" t="s">
        <v>84</v>
      </c>
    </row>
    <row r="606004" spans="2:2" x14ac:dyDescent="0.25">
      <c r="B606004" t="s">
        <v>85</v>
      </c>
    </row>
    <row r="606005" spans="2:2" x14ac:dyDescent="0.25">
      <c r="B606005" t="s">
        <v>86</v>
      </c>
    </row>
    <row r="606006" spans="2:2" x14ac:dyDescent="0.25">
      <c r="B606006" t="s">
        <v>87</v>
      </c>
    </row>
    <row r="606007" spans="2:2" x14ac:dyDescent="0.25">
      <c r="B606007" t="s">
        <v>88</v>
      </c>
    </row>
    <row r="606008" spans="2:2" x14ac:dyDescent="0.25">
      <c r="B606008" t="s">
        <v>89</v>
      </c>
    </row>
    <row r="606009" spans="2:2" x14ac:dyDescent="0.25">
      <c r="B606009" t="s">
        <v>90</v>
      </c>
    </row>
    <row r="606010" spans="2:2" x14ac:dyDescent="0.25">
      <c r="B606010" t="s">
        <v>91</v>
      </c>
    </row>
    <row r="606011" spans="2:2" x14ac:dyDescent="0.25">
      <c r="B606011" t="s">
        <v>92</v>
      </c>
    </row>
    <row r="606012" spans="2:2" x14ac:dyDescent="0.25">
      <c r="B606012" t="s">
        <v>93</v>
      </c>
    </row>
    <row r="606013" spans="2:2" x14ac:dyDescent="0.25">
      <c r="B606013" t="s">
        <v>94</v>
      </c>
    </row>
    <row r="606014" spans="2:2" x14ac:dyDescent="0.25">
      <c r="B606014" t="s">
        <v>95</v>
      </c>
    </row>
    <row r="606015" spans="2:2" x14ac:dyDescent="0.25">
      <c r="B606015" t="s">
        <v>96</v>
      </c>
    </row>
    <row r="606016" spans="2:2" x14ac:dyDescent="0.25">
      <c r="B606016" t="s">
        <v>97</v>
      </c>
    </row>
    <row r="606017" spans="2:2" x14ac:dyDescent="0.25">
      <c r="B606017" t="s">
        <v>98</v>
      </c>
    </row>
    <row r="606018" spans="2:2" x14ac:dyDescent="0.25">
      <c r="B606018" t="s">
        <v>99</v>
      </c>
    </row>
    <row r="606019" spans="2:2" x14ac:dyDescent="0.25">
      <c r="B606019" t="s">
        <v>100</v>
      </c>
    </row>
    <row r="606020" spans="2:2" x14ac:dyDescent="0.25">
      <c r="B606020" t="s">
        <v>101</v>
      </c>
    </row>
    <row r="606021" spans="2:2" x14ac:dyDescent="0.25">
      <c r="B606021" t="s">
        <v>102</v>
      </c>
    </row>
    <row r="606022" spans="2:2" x14ac:dyDescent="0.25">
      <c r="B606022" t="s">
        <v>103</v>
      </c>
    </row>
    <row r="606023" spans="2:2" x14ac:dyDescent="0.25">
      <c r="B606023" t="s">
        <v>104</v>
      </c>
    </row>
    <row r="606024" spans="2:2" x14ac:dyDescent="0.25">
      <c r="B606024" t="s">
        <v>105</v>
      </c>
    </row>
    <row r="606025" spans="2:2" x14ac:dyDescent="0.25">
      <c r="B606025" t="s">
        <v>106</v>
      </c>
    </row>
    <row r="606026" spans="2:2" x14ac:dyDescent="0.25">
      <c r="B606026" t="s">
        <v>107</v>
      </c>
    </row>
    <row r="606027" spans="2:2" x14ac:dyDescent="0.25">
      <c r="B606027" t="s">
        <v>108</v>
      </c>
    </row>
    <row r="606028" spans="2:2" x14ac:dyDescent="0.25">
      <c r="B606028" t="s">
        <v>109</v>
      </c>
    </row>
    <row r="606029" spans="2:2" x14ac:dyDescent="0.25">
      <c r="B606029" t="s">
        <v>110</v>
      </c>
    </row>
    <row r="622346" spans="2:2" x14ac:dyDescent="0.25">
      <c r="B622346" t="s">
        <v>30</v>
      </c>
    </row>
    <row r="622347" spans="2:2" x14ac:dyDescent="0.25">
      <c r="B622347" t="s">
        <v>5</v>
      </c>
    </row>
    <row r="622348" spans="2:2" x14ac:dyDescent="0.25">
      <c r="B622348" t="s">
        <v>6</v>
      </c>
    </row>
    <row r="622349" spans="2:2" x14ac:dyDescent="0.25">
      <c r="B622349" t="s">
        <v>7</v>
      </c>
    </row>
    <row r="622350" spans="2:2" x14ac:dyDescent="0.25">
      <c r="B622350" t="s">
        <v>31</v>
      </c>
    </row>
    <row r="622351" spans="2:2" x14ac:dyDescent="0.25">
      <c r="B622351" t="s">
        <v>48</v>
      </c>
    </row>
    <row r="622352" spans="2:2" x14ac:dyDescent="0.25">
      <c r="B622352" t="s">
        <v>49</v>
      </c>
    </row>
    <row r="622353" spans="2:2" x14ac:dyDescent="0.25">
      <c r="B622353" t="s">
        <v>50</v>
      </c>
    </row>
    <row r="622354" spans="2:2" x14ac:dyDescent="0.25">
      <c r="B622354" t="s">
        <v>51</v>
      </c>
    </row>
    <row r="622355" spans="2:2" x14ac:dyDescent="0.25">
      <c r="B622355" t="s">
        <v>52</v>
      </c>
    </row>
    <row r="622356" spans="2:2" x14ac:dyDescent="0.25">
      <c r="B622356" t="s">
        <v>53</v>
      </c>
    </row>
    <row r="622357" spans="2:2" x14ac:dyDescent="0.25">
      <c r="B622357" t="s">
        <v>54</v>
      </c>
    </row>
    <row r="622358" spans="2:2" x14ac:dyDescent="0.25">
      <c r="B622358" t="s">
        <v>55</v>
      </c>
    </row>
    <row r="622359" spans="2:2" x14ac:dyDescent="0.25">
      <c r="B622359" t="s">
        <v>56</v>
      </c>
    </row>
    <row r="622360" spans="2:2" x14ac:dyDescent="0.25">
      <c r="B622360" t="s">
        <v>57</v>
      </c>
    </row>
    <row r="622361" spans="2:2" x14ac:dyDescent="0.25">
      <c r="B622361" t="s">
        <v>58</v>
      </c>
    </row>
    <row r="622362" spans="2:2" x14ac:dyDescent="0.25">
      <c r="B622362" t="s">
        <v>59</v>
      </c>
    </row>
    <row r="622363" spans="2:2" x14ac:dyDescent="0.25">
      <c r="B622363" t="s">
        <v>60</v>
      </c>
    </row>
    <row r="622364" spans="2:2" x14ac:dyDescent="0.25">
      <c r="B622364" t="s">
        <v>61</v>
      </c>
    </row>
    <row r="622365" spans="2:2" x14ac:dyDescent="0.25">
      <c r="B622365" t="s">
        <v>62</v>
      </c>
    </row>
    <row r="622366" spans="2:2" x14ac:dyDescent="0.25">
      <c r="B622366" t="s">
        <v>63</v>
      </c>
    </row>
    <row r="622367" spans="2:2" x14ac:dyDescent="0.25">
      <c r="B622367" t="s">
        <v>64</v>
      </c>
    </row>
    <row r="622368" spans="2:2" x14ac:dyDescent="0.25">
      <c r="B622368" t="s">
        <v>65</v>
      </c>
    </row>
    <row r="622369" spans="2:2" x14ac:dyDescent="0.25">
      <c r="B622369" t="s">
        <v>66</v>
      </c>
    </row>
    <row r="622370" spans="2:2" x14ac:dyDescent="0.25">
      <c r="B622370" t="s">
        <v>67</v>
      </c>
    </row>
    <row r="622371" spans="2:2" x14ac:dyDescent="0.25">
      <c r="B622371" t="s">
        <v>68</v>
      </c>
    </row>
    <row r="622372" spans="2:2" x14ac:dyDescent="0.25">
      <c r="B622372" t="s">
        <v>69</v>
      </c>
    </row>
    <row r="622373" spans="2:2" x14ac:dyDescent="0.25">
      <c r="B622373" t="s">
        <v>70</v>
      </c>
    </row>
    <row r="622374" spans="2:2" x14ac:dyDescent="0.25">
      <c r="B622374" t="s">
        <v>71</v>
      </c>
    </row>
    <row r="622375" spans="2:2" x14ac:dyDescent="0.25">
      <c r="B622375" t="s">
        <v>72</v>
      </c>
    </row>
    <row r="622376" spans="2:2" x14ac:dyDescent="0.25">
      <c r="B622376" t="s">
        <v>73</v>
      </c>
    </row>
    <row r="622377" spans="2:2" x14ac:dyDescent="0.25">
      <c r="B622377" t="s">
        <v>74</v>
      </c>
    </row>
    <row r="622378" spans="2:2" x14ac:dyDescent="0.25">
      <c r="B622378" t="s">
        <v>75</v>
      </c>
    </row>
    <row r="622379" spans="2:2" x14ac:dyDescent="0.25">
      <c r="B622379" t="s">
        <v>76</v>
      </c>
    </row>
    <row r="622380" spans="2:2" x14ac:dyDescent="0.25">
      <c r="B622380" t="s">
        <v>77</v>
      </c>
    </row>
    <row r="622381" spans="2:2" x14ac:dyDescent="0.25">
      <c r="B622381" t="s">
        <v>78</v>
      </c>
    </row>
    <row r="622382" spans="2:2" x14ac:dyDescent="0.25">
      <c r="B622382" t="s">
        <v>79</v>
      </c>
    </row>
    <row r="622383" spans="2:2" x14ac:dyDescent="0.25">
      <c r="B622383" t="s">
        <v>80</v>
      </c>
    </row>
    <row r="622384" spans="2:2" x14ac:dyDescent="0.25">
      <c r="B622384" t="s">
        <v>81</v>
      </c>
    </row>
    <row r="622385" spans="2:2" x14ac:dyDescent="0.25">
      <c r="B622385" t="s">
        <v>82</v>
      </c>
    </row>
    <row r="622386" spans="2:2" x14ac:dyDescent="0.25">
      <c r="B622386" t="s">
        <v>83</v>
      </c>
    </row>
    <row r="622387" spans="2:2" x14ac:dyDescent="0.25">
      <c r="B622387" t="s">
        <v>84</v>
      </c>
    </row>
    <row r="622388" spans="2:2" x14ac:dyDescent="0.25">
      <c r="B622388" t="s">
        <v>85</v>
      </c>
    </row>
    <row r="622389" spans="2:2" x14ac:dyDescent="0.25">
      <c r="B622389" t="s">
        <v>86</v>
      </c>
    </row>
    <row r="622390" spans="2:2" x14ac:dyDescent="0.25">
      <c r="B622390" t="s">
        <v>87</v>
      </c>
    </row>
    <row r="622391" spans="2:2" x14ac:dyDescent="0.25">
      <c r="B622391" t="s">
        <v>88</v>
      </c>
    </row>
    <row r="622392" spans="2:2" x14ac:dyDescent="0.25">
      <c r="B622392" t="s">
        <v>89</v>
      </c>
    </row>
    <row r="622393" spans="2:2" x14ac:dyDescent="0.25">
      <c r="B622393" t="s">
        <v>90</v>
      </c>
    </row>
    <row r="622394" spans="2:2" x14ac:dyDescent="0.25">
      <c r="B622394" t="s">
        <v>91</v>
      </c>
    </row>
    <row r="622395" spans="2:2" x14ac:dyDescent="0.25">
      <c r="B622395" t="s">
        <v>92</v>
      </c>
    </row>
    <row r="622396" spans="2:2" x14ac:dyDescent="0.25">
      <c r="B622396" t="s">
        <v>93</v>
      </c>
    </row>
    <row r="622397" spans="2:2" x14ac:dyDescent="0.25">
      <c r="B622397" t="s">
        <v>94</v>
      </c>
    </row>
    <row r="622398" spans="2:2" x14ac:dyDescent="0.25">
      <c r="B622398" t="s">
        <v>95</v>
      </c>
    </row>
    <row r="622399" spans="2:2" x14ac:dyDescent="0.25">
      <c r="B622399" t="s">
        <v>96</v>
      </c>
    </row>
    <row r="622400" spans="2:2" x14ac:dyDescent="0.25">
      <c r="B622400" t="s">
        <v>97</v>
      </c>
    </row>
    <row r="622401" spans="2:2" x14ac:dyDescent="0.25">
      <c r="B622401" t="s">
        <v>98</v>
      </c>
    </row>
    <row r="622402" spans="2:2" x14ac:dyDescent="0.25">
      <c r="B622402" t="s">
        <v>99</v>
      </c>
    </row>
    <row r="622403" spans="2:2" x14ac:dyDescent="0.25">
      <c r="B622403" t="s">
        <v>100</v>
      </c>
    </row>
    <row r="622404" spans="2:2" x14ac:dyDescent="0.25">
      <c r="B622404" t="s">
        <v>101</v>
      </c>
    </row>
    <row r="622405" spans="2:2" x14ac:dyDescent="0.25">
      <c r="B622405" t="s">
        <v>102</v>
      </c>
    </row>
    <row r="622406" spans="2:2" x14ac:dyDescent="0.25">
      <c r="B622406" t="s">
        <v>103</v>
      </c>
    </row>
    <row r="622407" spans="2:2" x14ac:dyDescent="0.25">
      <c r="B622407" t="s">
        <v>104</v>
      </c>
    </row>
    <row r="622408" spans="2:2" x14ac:dyDescent="0.25">
      <c r="B622408" t="s">
        <v>105</v>
      </c>
    </row>
    <row r="622409" spans="2:2" x14ac:dyDescent="0.25">
      <c r="B622409" t="s">
        <v>106</v>
      </c>
    </row>
    <row r="622410" spans="2:2" x14ac:dyDescent="0.25">
      <c r="B622410" t="s">
        <v>107</v>
      </c>
    </row>
    <row r="622411" spans="2:2" x14ac:dyDescent="0.25">
      <c r="B622411" t="s">
        <v>108</v>
      </c>
    </row>
    <row r="622412" spans="2:2" x14ac:dyDescent="0.25">
      <c r="B622412" t="s">
        <v>109</v>
      </c>
    </row>
    <row r="622413" spans="2:2" x14ac:dyDescent="0.25">
      <c r="B622413" t="s">
        <v>110</v>
      </c>
    </row>
    <row r="638730" spans="2:2" x14ac:dyDescent="0.25">
      <c r="B638730" t="s">
        <v>30</v>
      </c>
    </row>
    <row r="638731" spans="2:2" x14ac:dyDescent="0.25">
      <c r="B638731" t="s">
        <v>5</v>
      </c>
    </row>
    <row r="638732" spans="2:2" x14ac:dyDescent="0.25">
      <c r="B638732" t="s">
        <v>6</v>
      </c>
    </row>
    <row r="638733" spans="2:2" x14ac:dyDescent="0.25">
      <c r="B638733" t="s">
        <v>7</v>
      </c>
    </row>
    <row r="638734" spans="2:2" x14ac:dyDescent="0.25">
      <c r="B638734" t="s">
        <v>31</v>
      </c>
    </row>
    <row r="638735" spans="2:2" x14ac:dyDescent="0.25">
      <c r="B638735" t="s">
        <v>48</v>
      </c>
    </row>
    <row r="638736" spans="2:2" x14ac:dyDescent="0.25">
      <c r="B638736" t="s">
        <v>49</v>
      </c>
    </row>
    <row r="638737" spans="2:2" x14ac:dyDescent="0.25">
      <c r="B638737" t="s">
        <v>50</v>
      </c>
    </row>
    <row r="638738" spans="2:2" x14ac:dyDescent="0.25">
      <c r="B638738" t="s">
        <v>51</v>
      </c>
    </row>
    <row r="638739" spans="2:2" x14ac:dyDescent="0.25">
      <c r="B638739" t="s">
        <v>52</v>
      </c>
    </row>
    <row r="638740" spans="2:2" x14ac:dyDescent="0.25">
      <c r="B638740" t="s">
        <v>53</v>
      </c>
    </row>
    <row r="638741" spans="2:2" x14ac:dyDescent="0.25">
      <c r="B638741" t="s">
        <v>54</v>
      </c>
    </row>
    <row r="638742" spans="2:2" x14ac:dyDescent="0.25">
      <c r="B638742" t="s">
        <v>55</v>
      </c>
    </row>
    <row r="638743" spans="2:2" x14ac:dyDescent="0.25">
      <c r="B638743" t="s">
        <v>56</v>
      </c>
    </row>
    <row r="638744" spans="2:2" x14ac:dyDescent="0.25">
      <c r="B638744" t="s">
        <v>57</v>
      </c>
    </row>
    <row r="638745" spans="2:2" x14ac:dyDescent="0.25">
      <c r="B638745" t="s">
        <v>58</v>
      </c>
    </row>
    <row r="638746" spans="2:2" x14ac:dyDescent="0.25">
      <c r="B638746" t="s">
        <v>59</v>
      </c>
    </row>
    <row r="638747" spans="2:2" x14ac:dyDescent="0.25">
      <c r="B638747" t="s">
        <v>60</v>
      </c>
    </row>
    <row r="638748" spans="2:2" x14ac:dyDescent="0.25">
      <c r="B638748" t="s">
        <v>61</v>
      </c>
    </row>
    <row r="638749" spans="2:2" x14ac:dyDescent="0.25">
      <c r="B638749" t="s">
        <v>62</v>
      </c>
    </row>
    <row r="638750" spans="2:2" x14ac:dyDescent="0.25">
      <c r="B638750" t="s">
        <v>63</v>
      </c>
    </row>
    <row r="638751" spans="2:2" x14ac:dyDescent="0.25">
      <c r="B638751" t="s">
        <v>64</v>
      </c>
    </row>
    <row r="638752" spans="2:2" x14ac:dyDescent="0.25">
      <c r="B638752" t="s">
        <v>65</v>
      </c>
    </row>
    <row r="638753" spans="2:2" x14ac:dyDescent="0.25">
      <c r="B638753" t="s">
        <v>66</v>
      </c>
    </row>
    <row r="638754" spans="2:2" x14ac:dyDescent="0.25">
      <c r="B638754" t="s">
        <v>67</v>
      </c>
    </row>
    <row r="638755" spans="2:2" x14ac:dyDescent="0.25">
      <c r="B638755" t="s">
        <v>68</v>
      </c>
    </row>
    <row r="638756" spans="2:2" x14ac:dyDescent="0.25">
      <c r="B638756" t="s">
        <v>69</v>
      </c>
    </row>
    <row r="638757" spans="2:2" x14ac:dyDescent="0.25">
      <c r="B638757" t="s">
        <v>70</v>
      </c>
    </row>
    <row r="638758" spans="2:2" x14ac:dyDescent="0.25">
      <c r="B638758" t="s">
        <v>71</v>
      </c>
    </row>
    <row r="638759" spans="2:2" x14ac:dyDescent="0.25">
      <c r="B638759" t="s">
        <v>72</v>
      </c>
    </row>
    <row r="638760" spans="2:2" x14ac:dyDescent="0.25">
      <c r="B638760" t="s">
        <v>73</v>
      </c>
    </row>
    <row r="638761" spans="2:2" x14ac:dyDescent="0.25">
      <c r="B638761" t="s">
        <v>74</v>
      </c>
    </row>
    <row r="638762" spans="2:2" x14ac:dyDescent="0.25">
      <c r="B638762" t="s">
        <v>75</v>
      </c>
    </row>
    <row r="638763" spans="2:2" x14ac:dyDescent="0.25">
      <c r="B638763" t="s">
        <v>76</v>
      </c>
    </row>
    <row r="638764" spans="2:2" x14ac:dyDescent="0.25">
      <c r="B638764" t="s">
        <v>77</v>
      </c>
    </row>
    <row r="638765" spans="2:2" x14ac:dyDescent="0.25">
      <c r="B638765" t="s">
        <v>78</v>
      </c>
    </row>
    <row r="638766" spans="2:2" x14ac:dyDescent="0.25">
      <c r="B638766" t="s">
        <v>79</v>
      </c>
    </row>
    <row r="638767" spans="2:2" x14ac:dyDescent="0.25">
      <c r="B638767" t="s">
        <v>80</v>
      </c>
    </row>
    <row r="638768" spans="2:2" x14ac:dyDescent="0.25">
      <c r="B638768" t="s">
        <v>81</v>
      </c>
    </row>
    <row r="638769" spans="2:2" x14ac:dyDescent="0.25">
      <c r="B638769" t="s">
        <v>82</v>
      </c>
    </row>
    <row r="638770" spans="2:2" x14ac:dyDescent="0.25">
      <c r="B638770" t="s">
        <v>83</v>
      </c>
    </row>
    <row r="638771" spans="2:2" x14ac:dyDescent="0.25">
      <c r="B638771" t="s">
        <v>84</v>
      </c>
    </row>
    <row r="638772" spans="2:2" x14ac:dyDescent="0.25">
      <c r="B638772" t="s">
        <v>85</v>
      </c>
    </row>
    <row r="638773" spans="2:2" x14ac:dyDescent="0.25">
      <c r="B638773" t="s">
        <v>86</v>
      </c>
    </row>
    <row r="638774" spans="2:2" x14ac:dyDescent="0.25">
      <c r="B638774" t="s">
        <v>87</v>
      </c>
    </row>
    <row r="638775" spans="2:2" x14ac:dyDescent="0.25">
      <c r="B638775" t="s">
        <v>88</v>
      </c>
    </row>
    <row r="638776" spans="2:2" x14ac:dyDescent="0.25">
      <c r="B638776" t="s">
        <v>89</v>
      </c>
    </row>
    <row r="638777" spans="2:2" x14ac:dyDescent="0.25">
      <c r="B638777" t="s">
        <v>90</v>
      </c>
    </row>
    <row r="638778" spans="2:2" x14ac:dyDescent="0.25">
      <c r="B638778" t="s">
        <v>91</v>
      </c>
    </row>
    <row r="638779" spans="2:2" x14ac:dyDescent="0.25">
      <c r="B638779" t="s">
        <v>92</v>
      </c>
    </row>
    <row r="638780" spans="2:2" x14ac:dyDescent="0.25">
      <c r="B638780" t="s">
        <v>93</v>
      </c>
    </row>
    <row r="638781" spans="2:2" x14ac:dyDescent="0.25">
      <c r="B638781" t="s">
        <v>94</v>
      </c>
    </row>
    <row r="638782" spans="2:2" x14ac:dyDescent="0.25">
      <c r="B638782" t="s">
        <v>95</v>
      </c>
    </row>
    <row r="638783" spans="2:2" x14ac:dyDescent="0.25">
      <c r="B638783" t="s">
        <v>96</v>
      </c>
    </row>
    <row r="638784" spans="2:2" x14ac:dyDescent="0.25">
      <c r="B638784" t="s">
        <v>97</v>
      </c>
    </row>
    <row r="638785" spans="2:2" x14ac:dyDescent="0.25">
      <c r="B638785" t="s">
        <v>98</v>
      </c>
    </row>
    <row r="638786" spans="2:2" x14ac:dyDescent="0.25">
      <c r="B638786" t="s">
        <v>99</v>
      </c>
    </row>
    <row r="638787" spans="2:2" x14ac:dyDescent="0.25">
      <c r="B638787" t="s">
        <v>100</v>
      </c>
    </row>
    <row r="638788" spans="2:2" x14ac:dyDescent="0.25">
      <c r="B638788" t="s">
        <v>101</v>
      </c>
    </row>
    <row r="638789" spans="2:2" x14ac:dyDescent="0.25">
      <c r="B638789" t="s">
        <v>102</v>
      </c>
    </row>
    <row r="638790" spans="2:2" x14ac:dyDescent="0.25">
      <c r="B638790" t="s">
        <v>103</v>
      </c>
    </row>
    <row r="638791" spans="2:2" x14ac:dyDescent="0.25">
      <c r="B638791" t="s">
        <v>104</v>
      </c>
    </row>
    <row r="638792" spans="2:2" x14ac:dyDescent="0.25">
      <c r="B638792" t="s">
        <v>105</v>
      </c>
    </row>
    <row r="638793" spans="2:2" x14ac:dyDescent="0.25">
      <c r="B638793" t="s">
        <v>106</v>
      </c>
    </row>
    <row r="638794" spans="2:2" x14ac:dyDescent="0.25">
      <c r="B638794" t="s">
        <v>107</v>
      </c>
    </row>
    <row r="638795" spans="2:2" x14ac:dyDescent="0.25">
      <c r="B638795" t="s">
        <v>108</v>
      </c>
    </row>
    <row r="638796" spans="2:2" x14ac:dyDescent="0.25">
      <c r="B638796" t="s">
        <v>109</v>
      </c>
    </row>
    <row r="638797" spans="2:2" x14ac:dyDescent="0.25">
      <c r="B638797" t="s">
        <v>110</v>
      </c>
    </row>
    <row r="655114" spans="2:2" x14ac:dyDescent="0.25">
      <c r="B655114" t="s">
        <v>30</v>
      </c>
    </row>
    <row r="655115" spans="2:2" x14ac:dyDescent="0.25">
      <c r="B655115" t="s">
        <v>5</v>
      </c>
    </row>
    <row r="655116" spans="2:2" x14ac:dyDescent="0.25">
      <c r="B655116" t="s">
        <v>6</v>
      </c>
    </row>
    <row r="655117" spans="2:2" x14ac:dyDescent="0.25">
      <c r="B655117" t="s">
        <v>7</v>
      </c>
    </row>
    <row r="655118" spans="2:2" x14ac:dyDescent="0.25">
      <c r="B655118" t="s">
        <v>31</v>
      </c>
    </row>
    <row r="655119" spans="2:2" x14ac:dyDescent="0.25">
      <c r="B655119" t="s">
        <v>48</v>
      </c>
    </row>
    <row r="655120" spans="2:2" x14ac:dyDescent="0.25">
      <c r="B655120" t="s">
        <v>49</v>
      </c>
    </row>
    <row r="655121" spans="2:2" x14ac:dyDescent="0.25">
      <c r="B655121" t="s">
        <v>50</v>
      </c>
    </row>
    <row r="655122" spans="2:2" x14ac:dyDescent="0.25">
      <c r="B655122" t="s">
        <v>51</v>
      </c>
    </row>
    <row r="655123" spans="2:2" x14ac:dyDescent="0.25">
      <c r="B655123" t="s">
        <v>52</v>
      </c>
    </row>
    <row r="655124" spans="2:2" x14ac:dyDescent="0.25">
      <c r="B655124" t="s">
        <v>53</v>
      </c>
    </row>
    <row r="655125" spans="2:2" x14ac:dyDescent="0.25">
      <c r="B655125" t="s">
        <v>54</v>
      </c>
    </row>
    <row r="655126" spans="2:2" x14ac:dyDescent="0.25">
      <c r="B655126" t="s">
        <v>55</v>
      </c>
    </row>
    <row r="655127" spans="2:2" x14ac:dyDescent="0.25">
      <c r="B655127" t="s">
        <v>56</v>
      </c>
    </row>
    <row r="655128" spans="2:2" x14ac:dyDescent="0.25">
      <c r="B655128" t="s">
        <v>57</v>
      </c>
    </row>
    <row r="655129" spans="2:2" x14ac:dyDescent="0.25">
      <c r="B655129" t="s">
        <v>58</v>
      </c>
    </row>
    <row r="655130" spans="2:2" x14ac:dyDescent="0.25">
      <c r="B655130" t="s">
        <v>59</v>
      </c>
    </row>
    <row r="655131" spans="2:2" x14ac:dyDescent="0.25">
      <c r="B655131" t="s">
        <v>60</v>
      </c>
    </row>
    <row r="655132" spans="2:2" x14ac:dyDescent="0.25">
      <c r="B655132" t="s">
        <v>61</v>
      </c>
    </row>
    <row r="655133" spans="2:2" x14ac:dyDescent="0.25">
      <c r="B655133" t="s">
        <v>62</v>
      </c>
    </row>
    <row r="655134" spans="2:2" x14ac:dyDescent="0.25">
      <c r="B655134" t="s">
        <v>63</v>
      </c>
    </row>
    <row r="655135" spans="2:2" x14ac:dyDescent="0.25">
      <c r="B655135" t="s">
        <v>64</v>
      </c>
    </row>
    <row r="655136" spans="2:2" x14ac:dyDescent="0.25">
      <c r="B655136" t="s">
        <v>65</v>
      </c>
    </row>
    <row r="655137" spans="2:2" x14ac:dyDescent="0.25">
      <c r="B655137" t="s">
        <v>66</v>
      </c>
    </row>
    <row r="655138" spans="2:2" x14ac:dyDescent="0.25">
      <c r="B655138" t="s">
        <v>67</v>
      </c>
    </row>
    <row r="655139" spans="2:2" x14ac:dyDescent="0.25">
      <c r="B655139" t="s">
        <v>68</v>
      </c>
    </row>
    <row r="655140" spans="2:2" x14ac:dyDescent="0.25">
      <c r="B655140" t="s">
        <v>69</v>
      </c>
    </row>
    <row r="655141" spans="2:2" x14ac:dyDescent="0.25">
      <c r="B655141" t="s">
        <v>70</v>
      </c>
    </row>
    <row r="655142" spans="2:2" x14ac:dyDescent="0.25">
      <c r="B655142" t="s">
        <v>71</v>
      </c>
    </row>
    <row r="655143" spans="2:2" x14ac:dyDescent="0.25">
      <c r="B655143" t="s">
        <v>72</v>
      </c>
    </row>
    <row r="655144" spans="2:2" x14ac:dyDescent="0.25">
      <c r="B655144" t="s">
        <v>73</v>
      </c>
    </row>
    <row r="655145" spans="2:2" x14ac:dyDescent="0.25">
      <c r="B655145" t="s">
        <v>74</v>
      </c>
    </row>
    <row r="655146" spans="2:2" x14ac:dyDescent="0.25">
      <c r="B655146" t="s">
        <v>75</v>
      </c>
    </row>
    <row r="655147" spans="2:2" x14ac:dyDescent="0.25">
      <c r="B655147" t="s">
        <v>76</v>
      </c>
    </row>
    <row r="655148" spans="2:2" x14ac:dyDescent="0.25">
      <c r="B655148" t="s">
        <v>77</v>
      </c>
    </row>
    <row r="655149" spans="2:2" x14ac:dyDescent="0.25">
      <c r="B655149" t="s">
        <v>78</v>
      </c>
    </row>
    <row r="655150" spans="2:2" x14ac:dyDescent="0.25">
      <c r="B655150" t="s">
        <v>79</v>
      </c>
    </row>
    <row r="655151" spans="2:2" x14ac:dyDescent="0.25">
      <c r="B655151" t="s">
        <v>80</v>
      </c>
    </row>
    <row r="655152" spans="2:2" x14ac:dyDescent="0.25">
      <c r="B655152" t="s">
        <v>81</v>
      </c>
    </row>
    <row r="655153" spans="2:2" x14ac:dyDescent="0.25">
      <c r="B655153" t="s">
        <v>82</v>
      </c>
    </row>
    <row r="655154" spans="2:2" x14ac:dyDescent="0.25">
      <c r="B655154" t="s">
        <v>83</v>
      </c>
    </row>
    <row r="655155" spans="2:2" x14ac:dyDescent="0.25">
      <c r="B655155" t="s">
        <v>84</v>
      </c>
    </row>
    <row r="655156" spans="2:2" x14ac:dyDescent="0.25">
      <c r="B655156" t="s">
        <v>85</v>
      </c>
    </row>
    <row r="655157" spans="2:2" x14ac:dyDescent="0.25">
      <c r="B655157" t="s">
        <v>86</v>
      </c>
    </row>
    <row r="655158" spans="2:2" x14ac:dyDescent="0.25">
      <c r="B655158" t="s">
        <v>87</v>
      </c>
    </row>
    <row r="655159" spans="2:2" x14ac:dyDescent="0.25">
      <c r="B655159" t="s">
        <v>88</v>
      </c>
    </row>
    <row r="655160" spans="2:2" x14ac:dyDescent="0.25">
      <c r="B655160" t="s">
        <v>89</v>
      </c>
    </row>
    <row r="655161" spans="2:2" x14ac:dyDescent="0.25">
      <c r="B655161" t="s">
        <v>90</v>
      </c>
    </row>
    <row r="655162" spans="2:2" x14ac:dyDescent="0.25">
      <c r="B655162" t="s">
        <v>91</v>
      </c>
    </row>
    <row r="655163" spans="2:2" x14ac:dyDescent="0.25">
      <c r="B655163" t="s">
        <v>92</v>
      </c>
    </row>
    <row r="655164" spans="2:2" x14ac:dyDescent="0.25">
      <c r="B655164" t="s">
        <v>93</v>
      </c>
    </row>
    <row r="655165" spans="2:2" x14ac:dyDescent="0.25">
      <c r="B655165" t="s">
        <v>94</v>
      </c>
    </row>
    <row r="655166" spans="2:2" x14ac:dyDescent="0.25">
      <c r="B655166" t="s">
        <v>95</v>
      </c>
    </row>
    <row r="655167" spans="2:2" x14ac:dyDescent="0.25">
      <c r="B655167" t="s">
        <v>96</v>
      </c>
    </row>
    <row r="655168" spans="2:2" x14ac:dyDescent="0.25">
      <c r="B655168" t="s">
        <v>97</v>
      </c>
    </row>
    <row r="655169" spans="2:2" x14ac:dyDescent="0.25">
      <c r="B655169" t="s">
        <v>98</v>
      </c>
    </row>
    <row r="655170" spans="2:2" x14ac:dyDescent="0.25">
      <c r="B655170" t="s">
        <v>99</v>
      </c>
    </row>
    <row r="655171" spans="2:2" x14ac:dyDescent="0.25">
      <c r="B655171" t="s">
        <v>100</v>
      </c>
    </row>
    <row r="655172" spans="2:2" x14ac:dyDescent="0.25">
      <c r="B655172" t="s">
        <v>101</v>
      </c>
    </row>
    <row r="655173" spans="2:2" x14ac:dyDescent="0.25">
      <c r="B655173" t="s">
        <v>102</v>
      </c>
    </row>
    <row r="655174" spans="2:2" x14ac:dyDescent="0.25">
      <c r="B655174" t="s">
        <v>103</v>
      </c>
    </row>
    <row r="655175" spans="2:2" x14ac:dyDescent="0.25">
      <c r="B655175" t="s">
        <v>104</v>
      </c>
    </row>
    <row r="655176" spans="2:2" x14ac:dyDescent="0.25">
      <c r="B655176" t="s">
        <v>105</v>
      </c>
    </row>
    <row r="655177" spans="2:2" x14ac:dyDescent="0.25">
      <c r="B655177" t="s">
        <v>106</v>
      </c>
    </row>
    <row r="655178" spans="2:2" x14ac:dyDescent="0.25">
      <c r="B655178" t="s">
        <v>107</v>
      </c>
    </row>
    <row r="655179" spans="2:2" x14ac:dyDescent="0.25">
      <c r="B655179" t="s">
        <v>108</v>
      </c>
    </row>
    <row r="655180" spans="2:2" x14ac:dyDescent="0.25">
      <c r="B655180" t="s">
        <v>109</v>
      </c>
    </row>
    <row r="655181" spans="2:2" x14ac:dyDescent="0.25">
      <c r="B655181" t="s">
        <v>110</v>
      </c>
    </row>
    <row r="671498" spans="2:2" x14ac:dyDescent="0.25">
      <c r="B671498" t="s">
        <v>30</v>
      </c>
    </row>
    <row r="671499" spans="2:2" x14ac:dyDescent="0.25">
      <c r="B671499" t="s">
        <v>5</v>
      </c>
    </row>
    <row r="671500" spans="2:2" x14ac:dyDescent="0.25">
      <c r="B671500" t="s">
        <v>6</v>
      </c>
    </row>
    <row r="671501" spans="2:2" x14ac:dyDescent="0.25">
      <c r="B671501" t="s">
        <v>7</v>
      </c>
    </row>
    <row r="671502" spans="2:2" x14ac:dyDescent="0.25">
      <c r="B671502" t="s">
        <v>31</v>
      </c>
    </row>
    <row r="671503" spans="2:2" x14ac:dyDescent="0.25">
      <c r="B671503" t="s">
        <v>48</v>
      </c>
    </row>
    <row r="671504" spans="2:2" x14ac:dyDescent="0.25">
      <c r="B671504" t="s">
        <v>49</v>
      </c>
    </row>
    <row r="671505" spans="2:2" x14ac:dyDescent="0.25">
      <c r="B671505" t="s">
        <v>50</v>
      </c>
    </row>
    <row r="671506" spans="2:2" x14ac:dyDescent="0.25">
      <c r="B671506" t="s">
        <v>51</v>
      </c>
    </row>
    <row r="671507" spans="2:2" x14ac:dyDescent="0.25">
      <c r="B671507" t="s">
        <v>52</v>
      </c>
    </row>
    <row r="671508" spans="2:2" x14ac:dyDescent="0.25">
      <c r="B671508" t="s">
        <v>53</v>
      </c>
    </row>
    <row r="671509" spans="2:2" x14ac:dyDescent="0.25">
      <c r="B671509" t="s">
        <v>54</v>
      </c>
    </row>
    <row r="671510" spans="2:2" x14ac:dyDescent="0.25">
      <c r="B671510" t="s">
        <v>55</v>
      </c>
    </row>
    <row r="671511" spans="2:2" x14ac:dyDescent="0.25">
      <c r="B671511" t="s">
        <v>56</v>
      </c>
    </row>
    <row r="671512" spans="2:2" x14ac:dyDescent="0.25">
      <c r="B671512" t="s">
        <v>57</v>
      </c>
    </row>
    <row r="671513" spans="2:2" x14ac:dyDescent="0.25">
      <c r="B671513" t="s">
        <v>58</v>
      </c>
    </row>
    <row r="671514" spans="2:2" x14ac:dyDescent="0.25">
      <c r="B671514" t="s">
        <v>59</v>
      </c>
    </row>
    <row r="671515" spans="2:2" x14ac:dyDescent="0.25">
      <c r="B671515" t="s">
        <v>60</v>
      </c>
    </row>
    <row r="671516" spans="2:2" x14ac:dyDescent="0.25">
      <c r="B671516" t="s">
        <v>61</v>
      </c>
    </row>
    <row r="671517" spans="2:2" x14ac:dyDescent="0.25">
      <c r="B671517" t="s">
        <v>62</v>
      </c>
    </row>
    <row r="671518" spans="2:2" x14ac:dyDescent="0.25">
      <c r="B671518" t="s">
        <v>63</v>
      </c>
    </row>
    <row r="671519" spans="2:2" x14ac:dyDescent="0.25">
      <c r="B671519" t="s">
        <v>64</v>
      </c>
    </row>
    <row r="671520" spans="2:2" x14ac:dyDescent="0.25">
      <c r="B671520" t="s">
        <v>65</v>
      </c>
    </row>
    <row r="671521" spans="2:2" x14ac:dyDescent="0.25">
      <c r="B671521" t="s">
        <v>66</v>
      </c>
    </row>
    <row r="671522" spans="2:2" x14ac:dyDescent="0.25">
      <c r="B671522" t="s">
        <v>67</v>
      </c>
    </row>
    <row r="671523" spans="2:2" x14ac:dyDescent="0.25">
      <c r="B671523" t="s">
        <v>68</v>
      </c>
    </row>
    <row r="671524" spans="2:2" x14ac:dyDescent="0.25">
      <c r="B671524" t="s">
        <v>69</v>
      </c>
    </row>
    <row r="671525" spans="2:2" x14ac:dyDescent="0.25">
      <c r="B671525" t="s">
        <v>70</v>
      </c>
    </row>
    <row r="671526" spans="2:2" x14ac:dyDescent="0.25">
      <c r="B671526" t="s">
        <v>71</v>
      </c>
    </row>
    <row r="671527" spans="2:2" x14ac:dyDescent="0.25">
      <c r="B671527" t="s">
        <v>72</v>
      </c>
    </row>
    <row r="671528" spans="2:2" x14ac:dyDescent="0.25">
      <c r="B671528" t="s">
        <v>73</v>
      </c>
    </row>
    <row r="671529" spans="2:2" x14ac:dyDescent="0.25">
      <c r="B671529" t="s">
        <v>74</v>
      </c>
    </row>
    <row r="671530" spans="2:2" x14ac:dyDescent="0.25">
      <c r="B671530" t="s">
        <v>75</v>
      </c>
    </row>
    <row r="671531" spans="2:2" x14ac:dyDescent="0.25">
      <c r="B671531" t="s">
        <v>76</v>
      </c>
    </row>
    <row r="671532" spans="2:2" x14ac:dyDescent="0.25">
      <c r="B671532" t="s">
        <v>77</v>
      </c>
    </row>
    <row r="671533" spans="2:2" x14ac:dyDescent="0.25">
      <c r="B671533" t="s">
        <v>78</v>
      </c>
    </row>
    <row r="671534" spans="2:2" x14ac:dyDescent="0.25">
      <c r="B671534" t="s">
        <v>79</v>
      </c>
    </row>
    <row r="671535" spans="2:2" x14ac:dyDescent="0.25">
      <c r="B671535" t="s">
        <v>80</v>
      </c>
    </row>
    <row r="671536" spans="2:2" x14ac:dyDescent="0.25">
      <c r="B671536" t="s">
        <v>81</v>
      </c>
    </row>
    <row r="671537" spans="2:2" x14ac:dyDescent="0.25">
      <c r="B671537" t="s">
        <v>82</v>
      </c>
    </row>
    <row r="671538" spans="2:2" x14ac:dyDescent="0.25">
      <c r="B671538" t="s">
        <v>83</v>
      </c>
    </row>
    <row r="671539" spans="2:2" x14ac:dyDescent="0.25">
      <c r="B671539" t="s">
        <v>84</v>
      </c>
    </row>
    <row r="671540" spans="2:2" x14ac:dyDescent="0.25">
      <c r="B671540" t="s">
        <v>85</v>
      </c>
    </row>
    <row r="671541" spans="2:2" x14ac:dyDescent="0.25">
      <c r="B671541" t="s">
        <v>86</v>
      </c>
    </row>
    <row r="671542" spans="2:2" x14ac:dyDescent="0.25">
      <c r="B671542" t="s">
        <v>87</v>
      </c>
    </row>
    <row r="671543" spans="2:2" x14ac:dyDescent="0.25">
      <c r="B671543" t="s">
        <v>88</v>
      </c>
    </row>
    <row r="671544" spans="2:2" x14ac:dyDescent="0.25">
      <c r="B671544" t="s">
        <v>89</v>
      </c>
    </row>
    <row r="671545" spans="2:2" x14ac:dyDescent="0.25">
      <c r="B671545" t="s">
        <v>90</v>
      </c>
    </row>
    <row r="671546" spans="2:2" x14ac:dyDescent="0.25">
      <c r="B671546" t="s">
        <v>91</v>
      </c>
    </row>
    <row r="671547" spans="2:2" x14ac:dyDescent="0.25">
      <c r="B671547" t="s">
        <v>92</v>
      </c>
    </row>
    <row r="671548" spans="2:2" x14ac:dyDescent="0.25">
      <c r="B671548" t="s">
        <v>93</v>
      </c>
    </row>
    <row r="671549" spans="2:2" x14ac:dyDescent="0.25">
      <c r="B671549" t="s">
        <v>94</v>
      </c>
    </row>
    <row r="671550" spans="2:2" x14ac:dyDescent="0.25">
      <c r="B671550" t="s">
        <v>95</v>
      </c>
    </row>
    <row r="671551" spans="2:2" x14ac:dyDescent="0.25">
      <c r="B671551" t="s">
        <v>96</v>
      </c>
    </row>
    <row r="671552" spans="2:2" x14ac:dyDescent="0.25">
      <c r="B671552" t="s">
        <v>97</v>
      </c>
    </row>
    <row r="671553" spans="2:2" x14ac:dyDescent="0.25">
      <c r="B671553" t="s">
        <v>98</v>
      </c>
    </row>
    <row r="671554" spans="2:2" x14ac:dyDescent="0.25">
      <c r="B671554" t="s">
        <v>99</v>
      </c>
    </row>
    <row r="671555" spans="2:2" x14ac:dyDescent="0.25">
      <c r="B671555" t="s">
        <v>100</v>
      </c>
    </row>
    <row r="671556" spans="2:2" x14ac:dyDescent="0.25">
      <c r="B671556" t="s">
        <v>101</v>
      </c>
    </row>
    <row r="671557" spans="2:2" x14ac:dyDescent="0.25">
      <c r="B671557" t="s">
        <v>102</v>
      </c>
    </row>
    <row r="671558" spans="2:2" x14ac:dyDescent="0.25">
      <c r="B671558" t="s">
        <v>103</v>
      </c>
    </row>
    <row r="671559" spans="2:2" x14ac:dyDescent="0.25">
      <c r="B671559" t="s">
        <v>104</v>
      </c>
    </row>
    <row r="671560" spans="2:2" x14ac:dyDescent="0.25">
      <c r="B671560" t="s">
        <v>105</v>
      </c>
    </row>
    <row r="671561" spans="2:2" x14ac:dyDescent="0.25">
      <c r="B671561" t="s">
        <v>106</v>
      </c>
    </row>
    <row r="671562" spans="2:2" x14ac:dyDescent="0.25">
      <c r="B671562" t="s">
        <v>107</v>
      </c>
    </row>
    <row r="671563" spans="2:2" x14ac:dyDescent="0.25">
      <c r="B671563" t="s">
        <v>108</v>
      </c>
    </row>
    <row r="671564" spans="2:2" x14ac:dyDescent="0.25">
      <c r="B671564" t="s">
        <v>109</v>
      </c>
    </row>
    <row r="671565" spans="2:2" x14ac:dyDescent="0.25">
      <c r="B671565" t="s">
        <v>110</v>
      </c>
    </row>
    <row r="687882" spans="2:2" x14ac:dyDescent="0.25">
      <c r="B687882" t="s">
        <v>30</v>
      </c>
    </row>
    <row r="687883" spans="2:2" x14ac:dyDescent="0.25">
      <c r="B687883" t="s">
        <v>5</v>
      </c>
    </row>
    <row r="687884" spans="2:2" x14ac:dyDescent="0.25">
      <c r="B687884" t="s">
        <v>6</v>
      </c>
    </row>
    <row r="687885" spans="2:2" x14ac:dyDescent="0.25">
      <c r="B687885" t="s">
        <v>7</v>
      </c>
    </row>
    <row r="687886" spans="2:2" x14ac:dyDescent="0.25">
      <c r="B687886" t="s">
        <v>31</v>
      </c>
    </row>
    <row r="687887" spans="2:2" x14ac:dyDescent="0.25">
      <c r="B687887" t="s">
        <v>48</v>
      </c>
    </row>
    <row r="687888" spans="2:2" x14ac:dyDescent="0.25">
      <c r="B687888" t="s">
        <v>49</v>
      </c>
    </row>
    <row r="687889" spans="2:2" x14ac:dyDescent="0.25">
      <c r="B687889" t="s">
        <v>50</v>
      </c>
    </row>
    <row r="687890" spans="2:2" x14ac:dyDescent="0.25">
      <c r="B687890" t="s">
        <v>51</v>
      </c>
    </row>
    <row r="687891" spans="2:2" x14ac:dyDescent="0.25">
      <c r="B687891" t="s">
        <v>52</v>
      </c>
    </row>
    <row r="687892" spans="2:2" x14ac:dyDescent="0.25">
      <c r="B687892" t="s">
        <v>53</v>
      </c>
    </row>
    <row r="687893" spans="2:2" x14ac:dyDescent="0.25">
      <c r="B687893" t="s">
        <v>54</v>
      </c>
    </row>
    <row r="687894" spans="2:2" x14ac:dyDescent="0.25">
      <c r="B687894" t="s">
        <v>55</v>
      </c>
    </row>
    <row r="687895" spans="2:2" x14ac:dyDescent="0.25">
      <c r="B687895" t="s">
        <v>56</v>
      </c>
    </row>
    <row r="687896" spans="2:2" x14ac:dyDescent="0.25">
      <c r="B687896" t="s">
        <v>57</v>
      </c>
    </row>
    <row r="687897" spans="2:2" x14ac:dyDescent="0.25">
      <c r="B687897" t="s">
        <v>58</v>
      </c>
    </row>
    <row r="687898" spans="2:2" x14ac:dyDescent="0.25">
      <c r="B687898" t="s">
        <v>59</v>
      </c>
    </row>
    <row r="687899" spans="2:2" x14ac:dyDescent="0.25">
      <c r="B687899" t="s">
        <v>60</v>
      </c>
    </row>
    <row r="687900" spans="2:2" x14ac:dyDescent="0.25">
      <c r="B687900" t="s">
        <v>61</v>
      </c>
    </row>
    <row r="687901" spans="2:2" x14ac:dyDescent="0.25">
      <c r="B687901" t="s">
        <v>62</v>
      </c>
    </row>
    <row r="687902" spans="2:2" x14ac:dyDescent="0.25">
      <c r="B687902" t="s">
        <v>63</v>
      </c>
    </row>
    <row r="687903" spans="2:2" x14ac:dyDescent="0.25">
      <c r="B687903" t="s">
        <v>64</v>
      </c>
    </row>
    <row r="687904" spans="2:2" x14ac:dyDescent="0.25">
      <c r="B687904" t="s">
        <v>65</v>
      </c>
    </row>
    <row r="687905" spans="2:2" x14ac:dyDescent="0.25">
      <c r="B687905" t="s">
        <v>66</v>
      </c>
    </row>
    <row r="687906" spans="2:2" x14ac:dyDescent="0.25">
      <c r="B687906" t="s">
        <v>67</v>
      </c>
    </row>
    <row r="687907" spans="2:2" x14ac:dyDescent="0.25">
      <c r="B687907" t="s">
        <v>68</v>
      </c>
    </row>
    <row r="687908" spans="2:2" x14ac:dyDescent="0.25">
      <c r="B687908" t="s">
        <v>69</v>
      </c>
    </row>
    <row r="687909" spans="2:2" x14ac:dyDescent="0.25">
      <c r="B687909" t="s">
        <v>70</v>
      </c>
    </row>
    <row r="687910" spans="2:2" x14ac:dyDescent="0.25">
      <c r="B687910" t="s">
        <v>71</v>
      </c>
    </row>
    <row r="687911" spans="2:2" x14ac:dyDescent="0.25">
      <c r="B687911" t="s">
        <v>72</v>
      </c>
    </row>
    <row r="687912" spans="2:2" x14ac:dyDescent="0.25">
      <c r="B687912" t="s">
        <v>73</v>
      </c>
    </row>
    <row r="687913" spans="2:2" x14ac:dyDescent="0.25">
      <c r="B687913" t="s">
        <v>74</v>
      </c>
    </row>
    <row r="687914" spans="2:2" x14ac:dyDescent="0.25">
      <c r="B687914" t="s">
        <v>75</v>
      </c>
    </row>
    <row r="687915" spans="2:2" x14ac:dyDescent="0.25">
      <c r="B687915" t="s">
        <v>76</v>
      </c>
    </row>
    <row r="687916" spans="2:2" x14ac:dyDescent="0.25">
      <c r="B687916" t="s">
        <v>77</v>
      </c>
    </row>
    <row r="687917" spans="2:2" x14ac:dyDescent="0.25">
      <c r="B687917" t="s">
        <v>78</v>
      </c>
    </row>
    <row r="687918" spans="2:2" x14ac:dyDescent="0.25">
      <c r="B687918" t="s">
        <v>79</v>
      </c>
    </row>
    <row r="687919" spans="2:2" x14ac:dyDescent="0.25">
      <c r="B687919" t="s">
        <v>80</v>
      </c>
    </row>
    <row r="687920" spans="2:2" x14ac:dyDescent="0.25">
      <c r="B687920" t="s">
        <v>81</v>
      </c>
    </row>
    <row r="687921" spans="2:2" x14ac:dyDescent="0.25">
      <c r="B687921" t="s">
        <v>82</v>
      </c>
    </row>
    <row r="687922" spans="2:2" x14ac:dyDescent="0.25">
      <c r="B687922" t="s">
        <v>83</v>
      </c>
    </row>
    <row r="687923" spans="2:2" x14ac:dyDescent="0.25">
      <c r="B687923" t="s">
        <v>84</v>
      </c>
    </row>
    <row r="687924" spans="2:2" x14ac:dyDescent="0.25">
      <c r="B687924" t="s">
        <v>85</v>
      </c>
    </row>
    <row r="687925" spans="2:2" x14ac:dyDescent="0.25">
      <c r="B687925" t="s">
        <v>86</v>
      </c>
    </row>
    <row r="687926" spans="2:2" x14ac:dyDescent="0.25">
      <c r="B687926" t="s">
        <v>87</v>
      </c>
    </row>
    <row r="687927" spans="2:2" x14ac:dyDescent="0.25">
      <c r="B687927" t="s">
        <v>88</v>
      </c>
    </row>
    <row r="687928" spans="2:2" x14ac:dyDescent="0.25">
      <c r="B687928" t="s">
        <v>89</v>
      </c>
    </row>
    <row r="687929" spans="2:2" x14ac:dyDescent="0.25">
      <c r="B687929" t="s">
        <v>90</v>
      </c>
    </row>
    <row r="687930" spans="2:2" x14ac:dyDescent="0.25">
      <c r="B687930" t="s">
        <v>91</v>
      </c>
    </row>
    <row r="687931" spans="2:2" x14ac:dyDescent="0.25">
      <c r="B687931" t="s">
        <v>92</v>
      </c>
    </row>
    <row r="687932" spans="2:2" x14ac:dyDescent="0.25">
      <c r="B687932" t="s">
        <v>93</v>
      </c>
    </row>
    <row r="687933" spans="2:2" x14ac:dyDescent="0.25">
      <c r="B687933" t="s">
        <v>94</v>
      </c>
    </row>
    <row r="687934" spans="2:2" x14ac:dyDescent="0.25">
      <c r="B687934" t="s">
        <v>95</v>
      </c>
    </row>
    <row r="687935" spans="2:2" x14ac:dyDescent="0.25">
      <c r="B687935" t="s">
        <v>96</v>
      </c>
    </row>
    <row r="687936" spans="2:2" x14ac:dyDescent="0.25">
      <c r="B687936" t="s">
        <v>97</v>
      </c>
    </row>
    <row r="687937" spans="2:2" x14ac:dyDescent="0.25">
      <c r="B687937" t="s">
        <v>98</v>
      </c>
    </row>
    <row r="687938" spans="2:2" x14ac:dyDescent="0.25">
      <c r="B687938" t="s">
        <v>99</v>
      </c>
    </row>
    <row r="687939" spans="2:2" x14ac:dyDescent="0.25">
      <c r="B687939" t="s">
        <v>100</v>
      </c>
    </row>
    <row r="687940" spans="2:2" x14ac:dyDescent="0.25">
      <c r="B687940" t="s">
        <v>101</v>
      </c>
    </row>
    <row r="687941" spans="2:2" x14ac:dyDescent="0.25">
      <c r="B687941" t="s">
        <v>102</v>
      </c>
    </row>
    <row r="687942" spans="2:2" x14ac:dyDescent="0.25">
      <c r="B687942" t="s">
        <v>103</v>
      </c>
    </row>
    <row r="687943" spans="2:2" x14ac:dyDescent="0.25">
      <c r="B687943" t="s">
        <v>104</v>
      </c>
    </row>
    <row r="687944" spans="2:2" x14ac:dyDescent="0.25">
      <c r="B687944" t="s">
        <v>105</v>
      </c>
    </row>
    <row r="687945" spans="2:2" x14ac:dyDescent="0.25">
      <c r="B687945" t="s">
        <v>106</v>
      </c>
    </row>
    <row r="687946" spans="2:2" x14ac:dyDescent="0.25">
      <c r="B687946" t="s">
        <v>107</v>
      </c>
    </row>
    <row r="687947" spans="2:2" x14ac:dyDescent="0.25">
      <c r="B687947" t="s">
        <v>108</v>
      </c>
    </row>
    <row r="687948" spans="2:2" x14ac:dyDescent="0.25">
      <c r="B687948" t="s">
        <v>109</v>
      </c>
    </row>
    <row r="687949" spans="2:2" x14ac:dyDescent="0.25">
      <c r="B687949" t="s">
        <v>110</v>
      </c>
    </row>
    <row r="704266" spans="2:2" x14ac:dyDescent="0.25">
      <c r="B704266" t="s">
        <v>30</v>
      </c>
    </row>
    <row r="704267" spans="2:2" x14ac:dyDescent="0.25">
      <c r="B704267" t="s">
        <v>5</v>
      </c>
    </row>
    <row r="704268" spans="2:2" x14ac:dyDescent="0.25">
      <c r="B704268" t="s">
        <v>6</v>
      </c>
    </row>
    <row r="704269" spans="2:2" x14ac:dyDescent="0.25">
      <c r="B704269" t="s">
        <v>7</v>
      </c>
    </row>
    <row r="704270" spans="2:2" x14ac:dyDescent="0.25">
      <c r="B704270" t="s">
        <v>31</v>
      </c>
    </row>
    <row r="704271" spans="2:2" x14ac:dyDescent="0.25">
      <c r="B704271" t="s">
        <v>48</v>
      </c>
    </row>
    <row r="704272" spans="2:2" x14ac:dyDescent="0.25">
      <c r="B704272" t="s">
        <v>49</v>
      </c>
    </row>
    <row r="704273" spans="2:2" x14ac:dyDescent="0.25">
      <c r="B704273" t="s">
        <v>50</v>
      </c>
    </row>
    <row r="704274" spans="2:2" x14ac:dyDescent="0.25">
      <c r="B704274" t="s">
        <v>51</v>
      </c>
    </row>
    <row r="704275" spans="2:2" x14ac:dyDescent="0.25">
      <c r="B704275" t="s">
        <v>52</v>
      </c>
    </row>
    <row r="704276" spans="2:2" x14ac:dyDescent="0.25">
      <c r="B704276" t="s">
        <v>53</v>
      </c>
    </row>
    <row r="704277" spans="2:2" x14ac:dyDescent="0.25">
      <c r="B704277" t="s">
        <v>54</v>
      </c>
    </row>
    <row r="704278" spans="2:2" x14ac:dyDescent="0.25">
      <c r="B704278" t="s">
        <v>55</v>
      </c>
    </row>
    <row r="704279" spans="2:2" x14ac:dyDescent="0.25">
      <c r="B704279" t="s">
        <v>56</v>
      </c>
    </row>
    <row r="704280" spans="2:2" x14ac:dyDescent="0.25">
      <c r="B704280" t="s">
        <v>57</v>
      </c>
    </row>
    <row r="704281" spans="2:2" x14ac:dyDescent="0.25">
      <c r="B704281" t="s">
        <v>58</v>
      </c>
    </row>
    <row r="704282" spans="2:2" x14ac:dyDescent="0.25">
      <c r="B704282" t="s">
        <v>59</v>
      </c>
    </row>
    <row r="704283" spans="2:2" x14ac:dyDescent="0.25">
      <c r="B704283" t="s">
        <v>60</v>
      </c>
    </row>
    <row r="704284" spans="2:2" x14ac:dyDescent="0.25">
      <c r="B704284" t="s">
        <v>61</v>
      </c>
    </row>
    <row r="704285" spans="2:2" x14ac:dyDescent="0.25">
      <c r="B704285" t="s">
        <v>62</v>
      </c>
    </row>
    <row r="704286" spans="2:2" x14ac:dyDescent="0.25">
      <c r="B704286" t="s">
        <v>63</v>
      </c>
    </row>
    <row r="704287" spans="2:2" x14ac:dyDescent="0.25">
      <c r="B704287" t="s">
        <v>64</v>
      </c>
    </row>
    <row r="704288" spans="2:2" x14ac:dyDescent="0.25">
      <c r="B704288" t="s">
        <v>65</v>
      </c>
    </row>
    <row r="704289" spans="2:2" x14ac:dyDescent="0.25">
      <c r="B704289" t="s">
        <v>66</v>
      </c>
    </row>
    <row r="704290" spans="2:2" x14ac:dyDescent="0.25">
      <c r="B704290" t="s">
        <v>67</v>
      </c>
    </row>
    <row r="704291" spans="2:2" x14ac:dyDescent="0.25">
      <c r="B704291" t="s">
        <v>68</v>
      </c>
    </row>
    <row r="704292" spans="2:2" x14ac:dyDescent="0.25">
      <c r="B704292" t="s">
        <v>69</v>
      </c>
    </row>
    <row r="704293" spans="2:2" x14ac:dyDescent="0.25">
      <c r="B704293" t="s">
        <v>70</v>
      </c>
    </row>
    <row r="704294" spans="2:2" x14ac:dyDescent="0.25">
      <c r="B704294" t="s">
        <v>71</v>
      </c>
    </row>
    <row r="704295" spans="2:2" x14ac:dyDescent="0.25">
      <c r="B704295" t="s">
        <v>72</v>
      </c>
    </row>
    <row r="704296" spans="2:2" x14ac:dyDescent="0.25">
      <c r="B704296" t="s">
        <v>73</v>
      </c>
    </row>
    <row r="704297" spans="2:2" x14ac:dyDescent="0.25">
      <c r="B704297" t="s">
        <v>74</v>
      </c>
    </row>
    <row r="704298" spans="2:2" x14ac:dyDescent="0.25">
      <c r="B704298" t="s">
        <v>75</v>
      </c>
    </row>
    <row r="704299" spans="2:2" x14ac:dyDescent="0.25">
      <c r="B704299" t="s">
        <v>76</v>
      </c>
    </row>
    <row r="704300" spans="2:2" x14ac:dyDescent="0.25">
      <c r="B704300" t="s">
        <v>77</v>
      </c>
    </row>
    <row r="704301" spans="2:2" x14ac:dyDescent="0.25">
      <c r="B704301" t="s">
        <v>78</v>
      </c>
    </row>
    <row r="704302" spans="2:2" x14ac:dyDescent="0.25">
      <c r="B704302" t="s">
        <v>79</v>
      </c>
    </row>
    <row r="704303" spans="2:2" x14ac:dyDescent="0.25">
      <c r="B704303" t="s">
        <v>80</v>
      </c>
    </row>
    <row r="704304" spans="2:2" x14ac:dyDescent="0.25">
      <c r="B704304" t="s">
        <v>81</v>
      </c>
    </row>
    <row r="704305" spans="2:2" x14ac:dyDescent="0.25">
      <c r="B704305" t="s">
        <v>82</v>
      </c>
    </row>
    <row r="704306" spans="2:2" x14ac:dyDescent="0.25">
      <c r="B704306" t="s">
        <v>83</v>
      </c>
    </row>
    <row r="704307" spans="2:2" x14ac:dyDescent="0.25">
      <c r="B704307" t="s">
        <v>84</v>
      </c>
    </row>
    <row r="704308" spans="2:2" x14ac:dyDescent="0.25">
      <c r="B704308" t="s">
        <v>85</v>
      </c>
    </row>
    <row r="704309" spans="2:2" x14ac:dyDescent="0.25">
      <c r="B704309" t="s">
        <v>86</v>
      </c>
    </row>
    <row r="704310" spans="2:2" x14ac:dyDescent="0.25">
      <c r="B704310" t="s">
        <v>87</v>
      </c>
    </row>
    <row r="704311" spans="2:2" x14ac:dyDescent="0.25">
      <c r="B704311" t="s">
        <v>88</v>
      </c>
    </row>
    <row r="704312" spans="2:2" x14ac:dyDescent="0.25">
      <c r="B704312" t="s">
        <v>89</v>
      </c>
    </row>
    <row r="704313" spans="2:2" x14ac:dyDescent="0.25">
      <c r="B704313" t="s">
        <v>90</v>
      </c>
    </row>
    <row r="704314" spans="2:2" x14ac:dyDescent="0.25">
      <c r="B704314" t="s">
        <v>91</v>
      </c>
    </row>
    <row r="704315" spans="2:2" x14ac:dyDescent="0.25">
      <c r="B704315" t="s">
        <v>92</v>
      </c>
    </row>
    <row r="704316" spans="2:2" x14ac:dyDescent="0.25">
      <c r="B704316" t="s">
        <v>93</v>
      </c>
    </row>
    <row r="704317" spans="2:2" x14ac:dyDescent="0.25">
      <c r="B704317" t="s">
        <v>94</v>
      </c>
    </row>
    <row r="704318" spans="2:2" x14ac:dyDescent="0.25">
      <c r="B704318" t="s">
        <v>95</v>
      </c>
    </row>
    <row r="704319" spans="2:2" x14ac:dyDescent="0.25">
      <c r="B704319" t="s">
        <v>96</v>
      </c>
    </row>
    <row r="704320" spans="2:2" x14ac:dyDescent="0.25">
      <c r="B704320" t="s">
        <v>97</v>
      </c>
    </row>
    <row r="704321" spans="2:2" x14ac:dyDescent="0.25">
      <c r="B704321" t="s">
        <v>98</v>
      </c>
    </row>
    <row r="704322" spans="2:2" x14ac:dyDescent="0.25">
      <c r="B704322" t="s">
        <v>99</v>
      </c>
    </row>
    <row r="704323" spans="2:2" x14ac:dyDescent="0.25">
      <c r="B704323" t="s">
        <v>100</v>
      </c>
    </row>
    <row r="704324" spans="2:2" x14ac:dyDescent="0.25">
      <c r="B704324" t="s">
        <v>101</v>
      </c>
    </row>
    <row r="704325" spans="2:2" x14ac:dyDescent="0.25">
      <c r="B704325" t="s">
        <v>102</v>
      </c>
    </row>
    <row r="704326" spans="2:2" x14ac:dyDescent="0.25">
      <c r="B704326" t="s">
        <v>103</v>
      </c>
    </row>
    <row r="704327" spans="2:2" x14ac:dyDescent="0.25">
      <c r="B704327" t="s">
        <v>104</v>
      </c>
    </row>
    <row r="704328" spans="2:2" x14ac:dyDescent="0.25">
      <c r="B704328" t="s">
        <v>105</v>
      </c>
    </row>
    <row r="704329" spans="2:2" x14ac:dyDescent="0.25">
      <c r="B704329" t="s">
        <v>106</v>
      </c>
    </row>
    <row r="704330" spans="2:2" x14ac:dyDescent="0.25">
      <c r="B704330" t="s">
        <v>107</v>
      </c>
    </row>
    <row r="704331" spans="2:2" x14ac:dyDescent="0.25">
      <c r="B704331" t="s">
        <v>108</v>
      </c>
    </row>
    <row r="704332" spans="2:2" x14ac:dyDescent="0.25">
      <c r="B704332" t="s">
        <v>109</v>
      </c>
    </row>
    <row r="704333" spans="2:2" x14ac:dyDescent="0.25">
      <c r="B704333" t="s">
        <v>110</v>
      </c>
    </row>
    <row r="720650" spans="2:2" x14ac:dyDescent="0.25">
      <c r="B720650" t="s">
        <v>30</v>
      </c>
    </row>
    <row r="720651" spans="2:2" x14ac:dyDescent="0.25">
      <c r="B720651" t="s">
        <v>5</v>
      </c>
    </row>
    <row r="720652" spans="2:2" x14ac:dyDescent="0.25">
      <c r="B720652" t="s">
        <v>6</v>
      </c>
    </row>
    <row r="720653" spans="2:2" x14ac:dyDescent="0.25">
      <c r="B720653" t="s">
        <v>7</v>
      </c>
    </row>
    <row r="720654" spans="2:2" x14ac:dyDescent="0.25">
      <c r="B720654" t="s">
        <v>31</v>
      </c>
    </row>
    <row r="720655" spans="2:2" x14ac:dyDescent="0.25">
      <c r="B720655" t="s">
        <v>48</v>
      </c>
    </row>
    <row r="720656" spans="2:2" x14ac:dyDescent="0.25">
      <c r="B720656" t="s">
        <v>49</v>
      </c>
    </row>
    <row r="720657" spans="2:2" x14ac:dyDescent="0.25">
      <c r="B720657" t="s">
        <v>50</v>
      </c>
    </row>
    <row r="720658" spans="2:2" x14ac:dyDescent="0.25">
      <c r="B720658" t="s">
        <v>51</v>
      </c>
    </row>
    <row r="720659" spans="2:2" x14ac:dyDescent="0.25">
      <c r="B720659" t="s">
        <v>52</v>
      </c>
    </row>
    <row r="720660" spans="2:2" x14ac:dyDescent="0.25">
      <c r="B720660" t="s">
        <v>53</v>
      </c>
    </row>
    <row r="720661" spans="2:2" x14ac:dyDescent="0.25">
      <c r="B720661" t="s">
        <v>54</v>
      </c>
    </row>
    <row r="720662" spans="2:2" x14ac:dyDescent="0.25">
      <c r="B720662" t="s">
        <v>55</v>
      </c>
    </row>
    <row r="720663" spans="2:2" x14ac:dyDescent="0.25">
      <c r="B720663" t="s">
        <v>56</v>
      </c>
    </row>
    <row r="720664" spans="2:2" x14ac:dyDescent="0.25">
      <c r="B720664" t="s">
        <v>57</v>
      </c>
    </row>
    <row r="720665" spans="2:2" x14ac:dyDescent="0.25">
      <c r="B720665" t="s">
        <v>58</v>
      </c>
    </row>
    <row r="720666" spans="2:2" x14ac:dyDescent="0.25">
      <c r="B720666" t="s">
        <v>59</v>
      </c>
    </row>
    <row r="720667" spans="2:2" x14ac:dyDescent="0.25">
      <c r="B720667" t="s">
        <v>60</v>
      </c>
    </row>
    <row r="720668" spans="2:2" x14ac:dyDescent="0.25">
      <c r="B720668" t="s">
        <v>61</v>
      </c>
    </row>
    <row r="720669" spans="2:2" x14ac:dyDescent="0.25">
      <c r="B720669" t="s">
        <v>62</v>
      </c>
    </row>
    <row r="720670" spans="2:2" x14ac:dyDescent="0.25">
      <c r="B720670" t="s">
        <v>63</v>
      </c>
    </row>
    <row r="720671" spans="2:2" x14ac:dyDescent="0.25">
      <c r="B720671" t="s">
        <v>64</v>
      </c>
    </row>
    <row r="720672" spans="2:2" x14ac:dyDescent="0.25">
      <c r="B720672" t="s">
        <v>65</v>
      </c>
    </row>
    <row r="720673" spans="2:2" x14ac:dyDescent="0.25">
      <c r="B720673" t="s">
        <v>66</v>
      </c>
    </row>
    <row r="720674" spans="2:2" x14ac:dyDescent="0.25">
      <c r="B720674" t="s">
        <v>67</v>
      </c>
    </row>
    <row r="720675" spans="2:2" x14ac:dyDescent="0.25">
      <c r="B720675" t="s">
        <v>68</v>
      </c>
    </row>
    <row r="720676" spans="2:2" x14ac:dyDescent="0.25">
      <c r="B720676" t="s">
        <v>69</v>
      </c>
    </row>
    <row r="720677" spans="2:2" x14ac:dyDescent="0.25">
      <c r="B720677" t="s">
        <v>70</v>
      </c>
    </row>
    <row r="720678" spans="2:2" x14ac:dyDescent="0.25">
      <c r="B720678" t="s">
        <v>71</v>
      </c>
    </row>
    <row r="720679" spans="2:2" x14ac:dyDescent="0.25">
      <c r="B720679" t="s">
        <v>72</v>
      </c>
    </row>
    <row r="720680" spans="2:2" x14ac:dyDescent="0.25">
      <c r="B720680" t="s">
        <v>73</v>
      </c>
    </row>
    <row r="720681" spans="2:2" x14ac:dyDescent="0.25">
      <c r="B720681" t="s">
        <v>74</v>
      </c>
    </row>
    <row r="720682" spans="2:2" x14ac:dyDescent="0.25">
      <c r="B720682" t="s">
        <v>75</v>
      </c>
    </row>
    <row r="720683" spans="2:2" x14ac:dyDescent="0.25">
      <c r="B720683" t="s">
        <v>76</v>
      </c>
    </row>
    <row r="720684" spans="2:2" x14ac:dyDescent="0.25">
      <c r="B720684" t="s">
        <v>77</v>
      </c>
    </row>
    <row r="720685" spans="2:2" x14ac:dyDescent="0.25">
      <c r="B720685" t="s">
        <v>78</v>
      </c>
    </row>
    <row r="720686" spans="2:2" x14ac:dyDescent="0.25">
      <c r="B720686" t="s">
        <v>79</v>
      </c>
    </row>
    <row r="720687" spans="2:2" x14ac:dyDescent="0.25">
      <c r="B720687" t="s">
        <v>80</v>
      </c>
    </row>
    <row r="720688" spans="2:2" x14ac:dyDescent="0.25">
      <c r="B720688" t="s">
        <v>81</v>
      </c>
    </row>
    <row r="720689" spans="2:2" x14ac:dyDescent="0.25">
      <c r="B720689" t="s">
        <v>82</v>
      </c>
    </row>
    <row r="720690" spans="2:2" x14ac:dyDescent="0.25">
      <c r="B720690" t="s">
        <v>83</v>
      </c>
    </row>
    <row r="720691" spans="2:2" x14ac:dyDescent="0.25">
      <c r="B720691" t="s">
        <v>84</v>
      </c>
    </row>
    <row r="720692" spans="2:2" x14ac:dyDescent="0.25">
      <c r="B720692" t="s">
        <v>85</v>
      </c>
    </row>
    <row r="720693" spans="2:2" x14ac:dyDescent="0.25">
      <c r="B720693" t="s">
        <v>86</v>
      </c>
    </row>
    <row r="720694" spans="2:2" x14ac:dyDescent="0.25">
      <c r="B720694" t="s">
        <v>87</v>
      </c>
    </row>
    <row r="720695" spans="2:2" x14ac:dyDescent="0.25">
      <c r="B720695" t="s">
        <v>88</v>
      </c>
    </row>
    <row r="720696" spans="2:2" x14ac:dyDescent="0.25">
      <c r="B720696" t="s">
        <v>89</v>
      </c>
    </row>
    <row r="720697" spans="2:2" x14ac:dyDescent="0.25">
      <c r="B720697" t="s">
        <v>90</v>
      </c>
    </row>
    <row r="720698" spans="2:2" x14ac:dyDescent="0.25">
      <c r="B720698" t="s">
        <v>91</v>
      </c>
    </row>
    <row r="720699" spans="2:2" x14ac:dyDescent="0.25">
      <c r="B720699" t="s">
        <v>92</v>
      </c>
    </row>
    <row r="720700" spans="2:2" x14ac:dyDescent="0.25">
      <c r="B720700" t="s">
        <v>93</v>
      </c>
    </row>
    <row r="720701" spans="2:2" x14ac:dyDescent="0.25">
      <c r="B720701" t="s">
        <v>94</v>
      </c>
    </row>
    <row r="720702" spans="2:2" x14ac:dyDescent="0.25">
      <c r="B720702" t="s">
        <v>95</v>
      </c>
    </row>
    <row r="720703" spans="2:2" x14ac:dyDescent="0.25">
      <c r="B720703" t="s">
        <v>96</v>
      </c>
    </row>
    <row r="720704" spans="2:2" x14ac:dyDescent="0.25">
      <c r="B720704" t="s">
        <v>97</v>
      </c>
    </row>
    <row r="720705" spans="2:2" x14ac:dyDescent="0.25">
      <c r="B720705" t="s">
        <v>98</v>
      </c>
    </row>
    <row r="720706" spans="2:2" x14ac:dyDescent="0.25">
      <c r="B720706" t="s">
        <v>99</v>
      </c>
    </row>
    <row r="720707" spans="2:2" x14ac:dyDescent="0.25">
      <c r="B720707" t="s">
        <v>100</v>
      </c>
    </row>
    <row r="720708" spans="2:2" x14ac:dyDescent="0.25">
      <c r="B720708" t="s">
        <v>101</v>
      </c>
    </row>
    <row r="720709" spans="2:2" x14ac:dyDescent="0.25">
      <c r="B720709" t="s">
        <v>102</v>
      </c>
    </row>
    <row r="720710" spans="2:2" x14ac:dyDescent="0.25">
      <c r="B720710" t="s">
        <v>103</v>
      </c>
    </row>
    <row r="720711" spans="2:2" x14ac:dyDescent="0.25">
      <c r="B720711" t="s">
        <v>104</v>
      </c>
    </row>
    <row r="720712" spans="2:2" x14ac:dyDescent="0.25">
      <c r="B720712" t="s">
        <v>105</v>
      </c>
    </row>
    <row r="720713" spans="2:2" x14ac:dyDescent="0.25">
      <c r="B720713" t="s">
        <v>106</v>
      </c>
    </row>
    <row r="720714" spans="2:2" x14ac:dyDescent="0.25">
      <c r="B720714" t="s">
        <v>107</v>
      </c>
    </row>
    <row r="720715" spans="2:2" x14ac:dyDescent="0.25">
      <c r="B720715" t="s">
        <v>108</v>
      </c>
    </row>
    <row r="720716" spans="2:2" x14ac:dyDescent="0.25">
      <c r="B720716" t="s">
        <v>109</v>
      </c>
    </row>
    <row r="720717" spans="2:2" x14ac:dyDescent="0.25">
      <c r="B720717" t="s">
        <v>110</v>
      </c>
    </row>
    <row r="737034" spans="2:2" x14ac:dyDescent="0.25">
      <c r="B737034" t="s">
        <v>30</v>
      </c>
    </row>
    <row r="737035" spans="2:2" x14ac:dyDescent="0.25">
      <c r="B737035" t="s">
        <v>5</v>
      </c>
    </row>
    <row r="737036" spans="2:2" x14ac:dyDescent="0.25">
      <c r="B737036" t="s">
        <v>6</v>
      </c>
    </row>
    <row r="737037" spans="2:2" x14ac:dyDescent="0.25">
      <c r="B737037" t="s">
        <v>7</v>
      </c>
    </row>
    <row r="737038" spans="2:2" x14ac:dyDescent="0.25">
      <c r="B737038" t="s">
        <v>31</v>
      </c>
    </row>
    <row r="737039" spans="2:2" x14ac:dyDescent="0.25">
      <c r="B737039" t="s">
        <v>48</v>
      </c>
    </row>
    <row r="737040" spans="2:2" x14ac:dyDescent="0.25">
      <c r="B737040" t="s">
        <v>49</v>
      </c>
    </row>
    <row r="737041" spans="2:2" x14ac:dyDescent="0.25">
      <c r="B737041" t="s">
        <v>50</v>
      </c>
    </row>
    <row r="737042" spans="2:2" x14ac:dyDescent="0.25">
      <c r="B737042" t="s">
        <v>51</v>
      </c>
    </row>
    <row r="737043" spans="2:2" x14ac:dyDescent="0.25">
      <c r="B737043" t="s">
        <v>52</v>
      </c>
    </row>
    <row r="737044" spans="2:2" x14ac:dyDescent="0.25">
      <c r="B737044" t="s">
        <v>53</v>
      </c>
    </row>
    <row r="737045" spans="2:2" x14ac:dyDescent="0.25">
      <c r="B737045" t="s">
        <v>54</v>
      </c>
    </row>
    <row r="737046" spans="2:2" x14ac:dyDescent="0.25">
      <c r="B737046" t="s">
        <v>55</v>
      </c>
    </row>
    <row r="737047" spans="2:2" x14ac:dyDescent="0.25">
      <c r="B737047" t="s">
        <v>56</v>
      </c>
    </row>
    <row r="737048" spans="2:2" x14ac:dyDescent="0.25">
      <c r="B737048" t="s">
        <v>57</v>
      </c>
    </row>
    <row r="737049" spans="2:2" x14ac:dyDescent="0.25">
      <c r="B737049" t="s">
        <v>58</v>
      </c>
    </row>
    <row r="737050" spans="2:2" x14ac:dyDescent="0.25">
      <c r="B737050" t="s">
        <v>59</v>
      </c>
    </row>
    <row r="737051" spans="2:2" x14ac:dyDescent="0.25">
      <c r="B737051" t="s">
        <v>60</v>
      </c>
    </row>
    <row r="737052" spans="2:2" x14ac:dyDescent="0.25">
      <c r="B737052" t="s">
        <v>61</v>
      </c>
    </row>
    <row r="737053" spans="2:2" x14ac:dyDescent="0.25">
      <c r="B737053" t="s">
        <v>62</v>
      </c>
    </row>
    <row r="737054" spans="2:2" x14ac:dyDescent="0.25">
      <c r="B737054" t="s">
        <v>63</v>
      </c>
    </row>
    <row r="737055" spans="2:2" x14ac:dyDescent="0.25">
      <c r="B737055" t="s">
        <v>64</v>
      </c>
    </row>
    <row r="737056" spans="2:2" x14ac:dyDescent="0.25">
      <c r="B737056" t="s">
        <v>65</v>
      </c>
    </row>
    <row r="737057" spans="2:2" x14ac:dyDescent="0.25">
      <c r="B737057" t="s">
        <v>66</v>
      </c>
    </row>
    <row r="737058" spans="2:2" x14ac:dyDescent="0.25">
      <c r="B737058" t="s">
        <v>67</v>
      </c>
    </row>
    <row r="737059" spans="2:2" x14ac:dyDescent="0.25">
      <c r="B737059" t="s">
        <v>68</v>
      </c>
    </row>
    <row r="737060" spans="2:2" x14ac:dyDescent="0.25">
      <c r="B737060" t="s">
        <v>69</v>
      </c>
    </row>
    <row r="737061" spans="2:2" x14ac:dyDescent="0.25">
      <c r="B737061" t="s">
        <v>70</v>
      </c>
    </row>
    <row r="737062" spans="2:2" x14ac:dyDescent="0.25">
      <c r="B737062" t="s">
        <v>71</v>
      </c>
    </row>
    <row r="737063" spans="2:2" x14ac:dyDescent="0.25">
      <c r="B737063" t="s">
        <v>72</v>
      </c>
    </row>
    <row r="737064" spans="2:2" x14ac:dyDescent="0.25">
      <c r="B737064" t="s">
        <v>73</v>
      </c>
    </row>
    <row r="737065" spans="2:2" x14ac:dyDescent="0.25">
      <c r="B737065" t="s">
        <v>74</v>
      </c>
    </row>
    <row r="737066" spans="2:2" x14ac:dyDescent="0.25">
      <c r="B737066" t="s">
        <v>75</v>
      </c>
    </row>
    <row r="737067" spans="2:2" x14ac:dyDescent="0.25">
      <c r="B737067" t="s">
        <v>76</v>
      </c>
    </row>
    <row r="737068" spans="2:2" x14ac:dyDescent="0.25">
      <c r="B737068" t="s">
        <v>77</v>
      </c>
    </row>
    <row r="737069" spans="2:2" x14ac:dyDescent="0.25">
      <c r="B737069" t="s">
        <v>78</v>
      </c>
    </row>
    <row r="737070" spans="2:2" x14ac:dyDescent="0.25">
      <c r="B737070" t="s">
        <v>79</v>
      </c>
    </row>
    <row r="737071" spans="2:2" x14ac:dyDescent="0.25">
      <c r="B737071" t="s">
        <v>80</v>
      </c>
    </row>
    <row r="737072" spans="2:2" x14ac:dyDescent="0.25">
      <c r="B737072" t="s">
        <v>81</v>
      </c>
    </row>
    <row r="737073" spans="2:2" x14ac:dyDescent="0.25">
      <c r="B737073" t="s">
        <v>82</v>
      </c>
    </row>
    <row r="737074" spans="2:2" x14ac:dyDescent="0.25">
      <c r="B737074" t="s">
        <v>83</v>
      </c>
    </row>
    <row r="737075" spans="2:2" x14ac:dyDescent="0.25">
      <c r="B737075" t="s">
        <v>84</v>
      </c>
    </row>
    <row r="737076" spans="2:2" x14ac:dyDescent="0.25">
      <c r="B737076" t="s">
        <v>85</v>
      </c>
    </row>
    <row r="737077" spans="2:2" x14ac:dyDescent="0.25">
      <c r="B737077" t="s">
        <v>86</v>
      </c>
    </row>
    <row r="737078" spans="2:2" x14ac:dyDescent="0.25">
      <c r="B737078" t="s">
        <v>87</v>
      </c>
    </row>
    <row r="737079" spans="2:2" x14ac:dyDescent="0.25">
      <c r="B737079" t="s">
        <v>88</v>
      </c>
    </row>
    <row r="737080" spans="2:2" x14ac:dyDescent="0.25">
      <c r="B737080" t="s">
        <v>89</v>
      </c>
    </row>
    <row r="737081" spans="2:2" x14ac:dyDescent="0.25">
      <c r="B737081" t="s">
        <v>90</v>
      </c>
    </row>
    <row r="737082" spans="2:2" x14ac:dyDescent="0.25">
      <c r="B737082" t="s">
        <v>91</v>
      </c>
    </row>
    <row r="737083" spans="2:2" x14ac:dyDescent="0.25">
      <c r="B737083" t="s">
        <v>92</v>
      </c>
    </row>
    <row r="737084" spans="2:2" x14ac:dyDescent="0.25">
      <c r="B737084" t="s">
        <v>93</v>
      </c>
    </row>
    <row r="737085" spans="2:2" x14ac:dyDescent="0.25">
      <c r="B737085" t="s">
        <v>94</v>
      </c>
    </row>
    <row r="737086" spans="2:2" x14ac:dyDescent="0.25">
      <c r="B737086" t="s">
        <v>95</v>
      </c>
    </row>
    <row r="737087" spans="2:2" x14ac:dyDescent="0.25">
      <c r="B737087" t="s">
        <v>96</v>
      </c>
    </row>
    <row r="737088" spans="2:2" x14ac:dyDescent="0.25">
      <c r="B737088" t="s">
        <v>97</v>
      </c>
    </row>
    <row r="737089" spans="2:2" x14ac:dyDescent="0.25">
      <c r="B737089" t="s">
        <v>98</v>
      </c>
    </row>
    <row r="737090" spans="2:2" x14ac:dyDescent="0.25">
      <c r="B737090" t="s">
        <v>99</v>
      </c>
    </row>
    <row r="737091" spans="2:2" x14ac:dyDescent="0.25">
      <c r="B737091" t="s">
        <v>100</v>
      </c>
    </row>
    <row r="737092" spans="2:2" x14ac:dyDescent="0.25">
      <c r="B737092" t="s">
        <v>101</v>
      </c>
    </row>
    <row r="737093" spans="2:2" x14ac:dyDescent="0.25">
      <c r="B737093" t="s">
        <v>102</v>
      </c>
    </row>
    <row r="737094" spans="2:2" x14ac:dyDescent="0.25">
      <c r="B737094" t="s">
        <v>103</v>
      </c>
    </row>
    <row r="737095" spans="2:2" x14ac:dyDescent="0.25">
      <c r="B737095" t="s">
        <v>104</v>
      </c>
    </row>
    <row r="737096" spans="2:2" x14ac:dyDescent="0.25">
      <c r="B737096" t="s">
        <v>105</v>
      </c>
    </row>
    <row r="737097" spans="2:2" x14ac:dyDescent="0.25">
      <c r="B737097" t="s">
        <v>106</v>
      </c>
    </row>
    <row r="737098" spans="2:2" x14ac:dyDescent="0.25">
      <c r="B737098" t="s">
        <v>107</v>
      </c>
    </row>
    <row r="737099" spans="2:2" x14ac:dyDescent="0.25">
      <c r="B737099" t="s">
        <v>108</v>
      </c>
    </row>
    <row r="737100" spans="2:2" x14ac:dyDescent="0.25">
      <c r="B737100" t="s">
        <v>109</v>
      </c>
    </row>
    <row r="737101" spans="2:2" x14ac:dyDescent="0.25">
      <c r="B737101" t="s">
        <v>110</v>
      </c>
    </row>
    <row r="753418" spans="2:2" x14ac:dyDescent="0.25">
      <c r="B753418" t="s">
        <v>30</v>
      </c>
    </row>
    <row r="753419" spans="2:2" x14ac:dyDescent="0.25">
      <c r="B753419" t="s">
        <v>5</v>
      </c>
    </row>
    <row r="753420" spans="2:2" x14ac:dyDescent="0.25">
      <c r="B753420" t="s">
        <v>6</v>
      </c>
    </row>
    <row r="753421" spans="2:2" x14ac:dyDescent="0.25">
      <c r="B753421" t="s">
        <v>7</v>
      </c>
    </row>
    <row r="753422" spans="2:2" x14ac:dyDescent="0.25">
      <c r="B753422" t="s">
        <v>31</v>
      </c>
    </row>
    <row r="753423" spans="2:2" x14ac:dyDescent="0.25">
      <c r="B753423" t="s">
        <v>48</v>
      </c>
    </row>
    <row r="753424" spans="2:2" x14ac:dyDescent="0.25">
      <c r="B753424" t="s">
        <v>49</v>
      </c>
    </row>
    <row r="753425" spans="2:2" x14ac:dyDescent="0.25">
      <c r="B753425" t="s">
        <v>50</v>
      </c>
    </row>
    <row r="753426" spans="2:2" x14ac:dyDescent="0.25">
      <c r="B753426" t="s">
        <v>51</v>
      </c>
    </row>
    <row r="753427" spans="2:2" x14ac:dyDescent="0.25">
      <c r="B753427" t="s">
        <v>52</v>
      </c>
    </row>
    <row r="753428" spans="2:2" x14ac:dyDescent="0.25">
      <c r="B753428" t="s">
        <v>53</v>
      </c>
    </row>
    <row r="753429" spans="2:2" x14ac:dyDescent="0.25">
      <c r="B753429" t="s">
        <v>54</v>
      </c>
    </row>
    <row r="753430" spans="2:2" x14ac:dyDescent="0.25">
      <c r="B753430" t="s">
        <v>55</v>
      </c>
    </row>
    <row r="753431" spans="2:2" x14ac:dyDescent="0.25">
      <c r="B753431" t="s">
        <v>56</v>
      </c>
    </row>
    <row r="753432" spans="2:2" x14ac:dyDescent="0.25">
      <c r="B753432" t="s">
        <v>57</v>
      </c>
    </row>
    <row r="753433" spans="2:2" x14ac:dyDescent="0.25">
      <c r="B753433" t="s">
        <v>58</v>
      </c>
    </row>
    <row r="753434" spans="2:2" x14ac:dyDescent="0.25">
      <c r="B753434" t="s">
        <v>59</v>
      </c>
    </row>
    <row r="753435" spans="2:2" x14ac:dyDescent="0.25">
      <c r="B753435" t="s">
        <v>60</v>
      </c>
    </row>
    <row r="753436" spans="2:2" x14ac:dyDescent="0.25">
      <c r="B753436" t="s">
        <v>61</v>
      </c>
    </row>
    <row r="753437" spans="2:2" x14ac:dyDescent="0.25">
      <c r="B753437" t="s">
        <v>62</v>
      </c>
    </row>
    <row r="753438" spans="2:2" x14ac:dyDescent="0.25">
      <c r="B753438" t="s">
        <v>63</v>
      </c>
    </row>
    <row r="753439" spans="2:2" x14ac:dyDescent="0.25">
      <c r="B753439" t="s">
        <v>64</v>
      </c>
    </row>
    <row r="753440" spans="2:2" x14ac:dyDescent="0.25">
      <c r="B753440" t="s">
        <v>65</v>
      </c>
    </row>
    <row r="753441" spans="2:2" x14ac:dyDescent="0.25">
      <c r="B753441" t="s">
        <v>66</v>
      </c>
    </row>
    <row r="753442" spans="2:2" x14ac:dyDescent="0.25">
      <c r="B753442" t="s">
        <v>67</v>
      </c>
    </row>
    <row r="753443" spans="2:2" x14ac:dyDescent="0.25">
      <c r="B753443" t="s">
        <v>68</v>
      </c>
    </row>
    <row r="753444" spans="2:2" x14ac:dyDescent="0.25">
      <c r="B753444" t="s">
        <v>69</v>
      </c>
    </row>
    <row r="753445" spans="2:2" x14ac:dyDescent="0.25">
      <c r="B753445" t="s">
        <v>70</v>
      </c>
    </row>
    <row r="753446" spans="2:2" x14ac:dyDescent="0.25">
      <c r="B753446" t="s">
        <v>71</v>
      </c>
    </row>
    <row r="753447" spans="2:2" x14ac:dyDescent="0.25">
      <c r="B753447" t="s">
        <v>72</v>
      </c>
    </row>
    <row r="753448" spans="2:2" x14ac:dyDescent="0.25">
      <c r="B753448" t="s">
        <v>73</v>
      </c>
    </row>
    <row r="753449" spans="2:2" x14ac:dyDescent="0.25">
      <c r="B753449" t="s">
        <v>74</v>
      </c>
    </row>
    <row r="753450" spans="2:2" x14ac:dyDescent="0.25">
      <c r="B753450" t="s">
        <v>75</v>
      </c>
    </row>
    <row r="753451" spans="2:2" x14ac:dyDescent="0.25">
      <c r="B753451" t="s">
        <v>76</v>
      </c>
    </row>
    <row r="753452" spans="2:2" x14ac:dyDescent="0.25">
      <c r="B753452" t="s">
        <v>77</v>
      </c>
    </row>
    <row r="753453" spans="2:2" x14ac:dyDescent="0.25">
      <c r="B753453" t="s">
        <v>78</v>
      </c>
    </row>
    <row r="753454" spans="2:2" x14ac:dyDescent="0.25">
      <c r="B753454" t="s">
        <v>79</v>
      </c>
    </row>
    <row r="753455" spans="2:2" x14ac:dyDescent="0.25">
      <c r="B753455" t="s">
        <v>80</v>
      </c>
    </row>
    <row r="753456" spans="2:2" x14ac:dyDescent="0.25">
      <c r="B753456" t="s">
        <v>81</v>
      </c>
    </row>
    <row r="753457" spans="2:2" x14ac:dyDescent="0.25">
      <c r="B753457" t="s">
        <v>82</v>
      </c>
    </row>
    <row r="753458" spans="2:2" x14ac:dyDescent="0.25">
      <c r="B753458" t="s">
        <v>83</v>
      </c>
    </row>
    <row r="753459" spans="2:2" x14ac:dyDescent="0.25">
      <c r="B753459" t="s">
        <v>84</v>
      </c>
    </row>
    <row r="753460" spans="2:2" x14ac:dyDescent="0.25">
      <c r="B753460" t="s">
        <v>85</v>
      </c>
    </row>
    <row r="753461" spans="2:2" x14ac:dyDescent="0.25">
      <c r="B753461" t="s">
        <v>86</v>
      </c>
    </row>
    <row r="753462" spans="2:2" x14ac:dyDescent="0.25">
      <c r="B753462" t="s">
        <v>87</v>
      </c>
    </row>
    <row r="753463" spans="2:2" x14ac:dyDescent="0.25">
      <c r="B753463" t="s">
        <v>88</v>
      </c>
    </row>
    <row r="753464" spans="2:2" x14ac:dyDescent="0.25">
      <c r="B753464" t="s">
        <v>89</v>
      </c>
    </row>
    <row r="753465" spans="2:2" x14ac:dyDescent="0.25">
      <c r="B753465" t="s">
        <v>90</v>
      </c>
    </row>
    <row r="753466" spans="2:2" x14ac:dyDescent="0.25">
      <c r="B753466" t="s">
        <v>91</v>
      </c>
    </row>
    <row r="753467" spans="2:2" x14ac:dyDescent="0.25">
      <c r="B753467" t="s">
        <v>92</v>
      </c>
    </row>
    <row r="753468" spans="2:2" x14ac:dyDescent="0.25">
      <c r="B753468" t="s">
        <v>93</v>
      </c>
    </row>
    <row r="753469" spans="2:2" x14ac:dyDescent="0.25">
      <c r="B753469" t="s">
        <v>94</v>
      </c>
    </row>
    <row r="753470" spans="2:2" x14ac:dyDescent="0.25">
      <c r="B753470" t="s">
        <v>95</v>
      </c>
    </row>
    <row r="753471" spans="2:2" x14ac:dyDescent="0.25">
      <c r="B753471" t="s">
        <v>96</v>
      </c>
    </row>
    <row r="753472" spans="2:2" x14ac:dyDescent="0.25">
      <c r="B753472" t="s">
        <v>97</v>
      </c>
    </row>
    <row r="753473" spans="2:2" x14ac:dyDescent="0.25">
      <c r="B753473" t="s">
        <v>98</v>
      </c>
    </row>
    <row r="753474" spans="2:2" x14ac:dyDescent="0.25">
      <c r="B753474" t="s">
        <v>99</v>
      </c>
    </row>
    <row r="753475" spans="2:2" x14ac:dyDescent="0.25">
      <c r="B753475" t="s">
        <v>100</v>
      </c>
    </row>
    <row r="753476" spans="2:2" x14ac:dyDescent="0.25">
      <c r="B753476" t="s">
        <v>101</v>
      </c>
    </row>
    <row r="753477" spans="2:2" x14ac:dyDescent="0.25">
      <c r="B753477" t="s">
        <v>102</v>
      </c>
    </row>
    <row r="753478" spans="2:2" x14ac:dyDescent="0.25">
      <c r="B753478" t="s">
        <v>103</v>
      </c>
    </row>
    <row r="753479" spans="2:2" x14ac:dyDescent="0.25">
      <c r="B753479" t="s">
        <v>104</v>
      </c>
    </row>
    <row r="753480" spans="2:2" x14ac:dyDescent="0.25">
      <c r="B753480" t="s">
        <v>105</v>
      </c>
    </row>
    <row r="753481" spans="2:2" x14ac:dyDescent="0.25">
      <c r="B753481" t="s">
        <v>106</v>
      </c>
    </row>
    <row r="753482" spans="2:2" x14ac:dyDescent="0.25">
      <c r="B753482" t="s">
        <v>107</v>
      </c>
    </row>
    <row r="753483" spans="2:2" x14ac:dyDescent="0.25">
      <c r="B753483" t="s">
        <v>108</v>
      </c>
    </row>
    <row r="753484" spans="2:2" x14ac:dyDescent="0.25">
      <c r="B753484" t="s">
        <v>109</v>
      </c>
    </row>
    <row r="753485" spans="2:2" x14ac:dyDescent="0.25">
      <c r="B753485" t="s">
        <v>110</v>
      </c>
    </row>
    <row r="769802" spans="2:2" x14ac:dyDescent="0.25">
      <c r="B769802" t="s">
        <v>30</v>
      </c>
    </row>
    <row r="769803" spans="2:2" x14ac:dyDescent="0.25">
      <c r="B769803" t="s">
        <v>5</v>
      </c>
    </row>
    <row r="769804" spans="2:2" x14ac:dyDescent="0.25">
      <c r="B769804" t="s">
        <v>6</v>
      </c>
    </row>
    <row r="769805" spans="2:2" x14ac:dyDescent="0.25">
      <c r="B769805" t="s">
        <v>7</v>
      </c>
    </row>
    <row r="769806" spans="2:2" x14ac:dyDescent="0.25">
      <c r="B769806" t="s">
        <v>31</v>
      </c>
    </row>
    <row r="769807" spans="2:2" x14ac:dyDescent="0.25">
      <c r="B769807" t="s">
        <v>48</v>
      </c>
    </row>
    <row r="769808" spans="2:2" x14ac:dyDescent="0.25">
      <c r="B769808" t="s">
        <v>49</v>
      </c>
    </row>
    <row r="769809" spans="2:2" x14ac:dyDescent="0.25">
      <c r="B769809" t="s">
        <v>50</v>
      </c>
    </row>
    <row r="769810" spans="2:2" x14ac:dyDescent="0.25">
      <c r="B769810" t="s">
        <v>51</v>
      </c>
    </row>
    <row r="769811" spans="2:2" x14ac:dyDescent="0.25">
      <c r="B769811" t="s">
        <v>52</v>
      </c>
    </row>
    <row r="769812" spans="2:2" x14ac:dyDescent="0.25">
      <c r="B769812" t="s">
        <v>53</v>
      </c>
    </row>
    <row r="769813" spans="2:2" x14ac:dyDescent="0.25">
      <c r="B769813" t="s">
        <v>54</v>
      </c>
    </row>
    <row r="769814" spans="2:2" x14ac:dyDescent="0.25">
      <c r="B769814" t="s">
        <v>55</v>
      </c>
    </row>
    <row r="769815" spans="2:2" x14ac:dyDescent="0.25">
      <c r="B769815" t="s">
        <v>56</v>
      </c>
    </row>
    <row r="769816" spans="2:2" x14ac:dyDescent="0.25">
      <c r="B769816" t="s">
        <v>57</v>
      </c>
    </row>
    <row r="769817" spans="2:2" x14ac:dyDescent="0.25">
      <c r="B769817" t="s">
        <v>58</v>
      </c>
    </row>
    <row r="769818" spans="2:2" x14ac:dyDescent="0.25">
      <c r="B769818" t="s">
        <v>59</v>
      </c>
    </row>
    <row r="769819" spans="2:2" x14ac:dyDescent="0.25">
      <c r="B769819" t="s">
        <v>60</v>
      </c>
    </row>
    <row r="769820" spans="2:2" x14ac:dyDescent="0.25">
      <c r="B769820" t="s">
        <v>61</v>
      </c>
    </row>
    <row r="769821" spans="2:2" x14ac:dyDescent="0.25">
      <c r="B769821" t="s">
        <v>62</v>
      </c>
    </row>
    <row r="769822" spans="2:2" x14ac:dyDescent="0.25">
      <c r="B769822" t="s">
        <v>63</v>
      </c>
    </row>
    <row r="769823" spans="2:2" x14ac:dyDescent="0.25">
      <c r="B769823" t="s">
        <v>64</v>
      </c>
    </row>
    <row r="769824" spans="2:2" x14ac:dyDescent="0.25">
      <c r="B769824" t="s">
        <v>65</v>
      </c>
    </row>
    <row r="769825" spans="2:2" x14ac:dyDescent="0.25">
      <c r="B769825" t="s">
        <v>66</v>
      </c>
    </row>
    <row r="769826" spans="2:2" x14ac:dyDescent="0.25">
      <c r="B769826" t="s">
        <v>67</v>
      </c>
    </row>
    <row r="769827" spans="2:2" x14ac:dyDescent="0.25">
      <c r="B769827" t="s">
        <v>68</v>
      </c>
    </row>
    <row r="769828" spans="2:2" x14ac:dyDescent="0.25">
      <c r="B769828" t="s">
        <v>69</v>
      </c>
    </row>
    <row r="769829" spans="2:2" x14ac:dyDescent="0.25">
      <c r="B769829" t="s">
        <v>70</v>
      </c>
    </row>
    <row r="769830" spans="2:2" x14ac:dyDescent="0.25">
      <c r="B769830" t="s">
        <v>71</v>
      </c>
    </row>
    <row r="769831" spans="2:2" x14ac:dyDescent="0.25">
      <c r="B769831" t="s">
        <v>72</v>
      </c>
    </row>
    <row r="769832" spans="2:2" x14ac:dyDescent="0.25">
      <c r="B769832" t="s">
        <v>73</v>
      </c>
    </row>
    <row r="769833" spans="2:2" x14ac:dyDescent="0.25">
      <c r="B769833" t="s">
        <v>74</v>
      </c>
    </row>
    <row r="769834" spans="2:2" x14ac:dyDescent="0.25">
      <c r="B769834" t="s">
        <v>75</v>
      </c>
    </row>
    <row r="769835" spans="2:2" x14ac:dyDescent="0.25">
      <c r="B769835" t="s">
        <v>76</v>
      </c>
    </row>
    <row r="769836" spans="2:2" x14ac:dyDescent="0.25">
      <c r="B769836" t="s">
        <v>77</v>
      </c>
    </row>
    <row r="769837" spans="2:2" x14ac:dyDescent="0.25">
      <c r="B769837" t="s">
        <v>78</v>
      </c>
    </row>
    <row r="769838" spans="2:2" x14ac:dyDescent="0.25">
      <c r="B769838" t="s">
        <v>79</v>
      </c>
    </row>
    <row r="769839" spans="2:2" x14ac:dyDescent="0.25">
      <c r="B769839" t="s">
        <v>80</v>
      </c>
    </row>
    <row r="769840" spans="2:2" x14ac:dyDescent="0.25">
      <c r="B769840" t="s">
        <v>81</v>
      </c>
    </row>
    <row r="769841" spans="2:2" x14ac:dyDescent="0.25">
      <c r="B769841" t="s">
        <v>82</v>
      </c>
    </row>
    <row r="769842" spans="2:2" x14ac:dyDescent="0.25">
      <c r="B769842" t="s">
        <v>83</v>
      </c>
    </row>
    <row r="769843" spans="2:2" x14ac:dyDescent="0.25">
      <c r="B769843" t="s">
        <v>84</v>
      </c>
    </row>
    <row r="769844" spans="2:2" x14ac:dyDescent="0.25">
      <c r="B769844" t="s">
        <v>85</v>
      </c>
    </row>
    <row r="769845" spans="2:2" x14ac:dyDescent="0.25">
      <c r="B769845" t="s">
        <v>86</v>
      </c>
    </row>
    <row r="769846" spans="2:2" x14ac:dyDescent="0.25">
      <c r="B769846" t="s">
        <v>87</v>
      </c>
    </row>
    <row r="769847" spans="2:2" x14ac:dyDescent="0.25">
      <c r="B769847" t="s">
        <v>88</v>
      </c>
    </row>
    <row r="769848" spans="2:2" x14ac:dyDescent="0.25">
      <c r="B769848" t="s">
        <v>89</v>
      </c>
    </row>
    <row r="769849" spans="2:2" x14ac:dyDescent="0.25">
      <c r="B769849" t="s">
        <v>90</v>
      </c>
    </row>
    <row r="769850" spans="2:2" x14ac:dyDescent="0.25">
      <c r="B769850" t="s">
        <v>91</v>
      </c>
    </row>
    <row r="769851" spans="2:2" x14ac:dyDescent="0.25">
      <c r="B769851" t="s">
        <v>92</v>
      </c>
    </row>
    <row r="769852" spans="2:2" x14ac:dyDescent="0.25">
      <c r="B769852" t="s">
        <v>93</v>
      </c>
    </row>
    <row r="769853" spans="2:2" x14ac:dyDescent="0.25">
      <c r="B769853" t="s">
        <v>94</v>
      </c>
    </row>
    <row r="769854" spans="2:2" x14ac:dyDescent="0.25">
      <c r="B769854" t="s">
        <v>95</v>
      </c>
    </row>
    <row r="769855" spans="2:2" x14ac:dyDescent="0.25">
      <c r="B769855" t="s">
        <v>96</v>
      </c>
    </row>
    <row r="769856" spans="2:2" x14ac:dyDescent="0.25">
      <c r="B769856" t="s">
        <v>97</v>
      </c>
    </row>
    <row r="769857" spans="2:2" x14ac:dyDescent="0.25">
      <c r="B769857" t="s">
        <v>98</v>
      </c>
    </row>
    <row r="769858" spans="2:2" x14ac:dyDescent="0.25">
      <c r="B769858" t="s">
        <v>99</v>
      </c>
    </row>
    <row r="769859" spans="2:2" x14ac:dyDescent="0.25">
      <c r="B769859" t="s">
        <v>100</v>
      </c>
    </row>
    <row r="769860" spans="2:2" x14ac:dyDescent="0.25">
      <c r="B769860" t="s">
        <v>101</v>
      </c>
    </row>
    <row r="769861" spans="2:2" x14ac:dyDescent="0.25">
      <c r="B769861" t="s">
        <v>102</v>
      </c>
    </row>
    <row r="769862" spans="2:2" x14ac:dyDescent="0.25">
      <c r="B769862" t="s">
        <v>103</v>
      </c>
    </row>
    <row r="769863" spans="2:2" x14ac:dyDescent="0.25">
      <c r="B769863" t="s">
        <v>104</v>
      </c>
    </row>
    <row r="769864" spans="2:2" x14ac:dyDescent="0.25">
      <c r="B769864" t="s">
        <v>105</v>
      </c>
    </row>
    <row r="769865" spans="2:2" x14ac:dyDescent="0.25">
      <c r="B769865" t="s">
        <v>106</v>
      </c>
    </row>
    <row r="769866" spans="2:2" x14ac:dyDescent="0.25">
      <c r="B769866" t="s">
        <v>107</v>
      </c>
    </row>
    <row r="769867" spans="2:2" x14ac:dyDescent="0.25">
      <c r="B769867" t="s">
        <v>108</v>
      </c>
    </row>
    <row r="769868" spans="2:2" x14ac:dyDescent="0.25">
      <c r="B769868" t="s">
        <v>109</v>
      </c>
    </row>
    <row r="769869" spans="2:2" x14ac:dyDescent="0.25">
      <c r="B769869" t="s">
        <v>110</v>
      </c>
    </row>
    <row r="786186" spans="2:2" x14ac:dyDescent="0.25">
      <c r="B786186" t="s">
        <v>30</v>
      </c>
    </row>
    <row r="786187" spans="2:2" x14ac:dyDescent="0.25">
      <c r="B786187" t="s">
        <v>5</v>
      </c>
    </row>
    <row r="786188" spans="2:2" x14ac:dyDescent="0.25">
      <c r="B786188" t="s">
        <v>6</v>
      </c>
    </row>
    <row r="786189" spans="2:2" x14ac:dyDescent="0.25">
      <c r="B786189" t="s">
        <v>7</v>
      </c>
    </row>
    <row r="786190" spans="2:2" x14ac:dyDescent="0.25">
      <c r="B786190" t="s">
        <v>31</v>
      </c>
    </row>
    <row r="786191" spans="2:2" x14ac:dyDescent="0.25">
      <c r="B786191" t="s">
        <v>48</v>
      </c>
    </row>
    <row r="786192" spans="2:2" x14ac:dyDescent="0.25">
      <c r="B786192" t="s">
        <v>49</v>
      </c>
    </row>
    <row r="786193" spans="2:2" x14ac:dyDescent="0.25">
      <c r="B786193" t="s">
        <v>50</v>
      </c>
    </row>
    <row r="786194" spans="2:2" x14ac:dyDescent="0.25">
      <c r="B786194" t="s">
        <v>51</v>
      </c>
    </row>
    <row r="786195" spans="2:2" x14ac:dyDescent="0.25">
      <c r="B786195" t="s">
        <v>52</v>
      </c>
    </row>
    <row r="786196" spans="2:2" x14ac:dyDescent="0.25">
      <c r="B786196" t="s">
        <v>53</v>
      </c>
    </row>
    <row r="786197" spans="2:2" x14ac:dyDescent="0.25">
      <c r="B786197" t="s">
        <v>54</v>
      </c>
    </row>
    <row r="786198" spans="2:2" x14ac:dyDescent="0.25">
      <c r="B786198" t="s">
        <v>55</v>
      </c>
    </row>
    <row r="786199" spans="2:2" x14ac:dyDescent="0.25">
      <c r="B786199" t="s">
        <v>56</v>
      </c>
    </row>
    <row r="786200" spans="2:2" x14ac:dyDescent="0.25">
      <c r="B786200" t="s">
        <v>57</v>
      </c>
    </row>
    <row r="786201" spans="2:2" x14ac:dyDescent="0.25">
      <c r="B786201" t="s">
        <v>58</v>
      </c>
    </row>
    <row r="786202" spans="2:2" x14ac:dyDescent="0.25">
      <c r="B786202" t="s">
        <v>59</v>
      </c>
    </row>
    <row r="786203" spans="2:2" x14ac:dyDescent="0.25">
      <c r="B786203" t="s">
        <v>60</v>
      </c>
    </row>
    <row r="786204" spans="2:2" x14ac:dyDescent="0.25">
      <c r="B786204" t="s">
        <v>61</v>
      </c>
    </row>
    <row r="786205" spans="2:2" x14ac:dyDescent="0.25">
      <c r="B786205" t="s">
        <v>62</v>
      </c>
    </row>
    <row r="786206" spans="2:2" x14ac:dyDescent="0.25">
      <c r="B786206" t="s">
        <v>63</v>
      </c>
    </row>
    <row r="786207" spans="2:2" x14ac:dyDescent="0.25">
      <c r="B786207" t="s">
        <v>64</v>
      </c>
    </row>
    <row r="786208" spans="2:2" x14ac:dyDescent="0.25">
      <c r="B786208" t="s">
        <v>65</v>
      </c>
    </row>
    <row r="786209" spans="2:2" x14ac:dyDescent="0.25">
      <c r="B786209" t="s">
        <v>66</v>
      </c>
    </row>
    <row r="786210" spans="2:2" x14ac:dyDescent="0.25">
      <c r="B786210" t="s">
        <v>67</v>
      </c>
    </row>
    <row r="786211" spans="2:2" x14ac:dyDescent="0.25">
      <c r="B786211" t="s">
        <v>68</v>
      </c>
    </row>
    <row r="786212" spans="2:2" x14ac:dyDescent="0.25">
      <c r="B786212" t="s">
        <v>69</v>
      </c>
    </row>
    <row r="786213" spans="2:2" x14ac:dyDescent="0.25">
      <c r="B786213" t="s">
        <v>70</v>
      </c>
    </row>
    <row r="786214" spans="2:2" x14ac:dyDescent="0.25">
      <c r="B786214" t="s">
        <v>71</v>
      </c>
    </row>
    <row r="786215" spans="2:2" x14ac:dyDescent="0.25">
      <c r="B786215" t="s">
        <v>72</v>
      </c>
    </row>
    <row r="786216" spans="2:2" x14ac:dyDescent="0.25">
      <c r="B786216" t="s">
        <v>73</v>
      </c>
    </row>
    <row r="786217" spans="2:2" x14ac:dyDescent="0.25">
      <c r="B786217" t="s">
        <v>74</v>
      </c>
    </row>
    <row r="786218" spans="2:2" x14ac:dyDescent="0.25">
      <c r="B786218" t="s">
        <v>75</v>
      </c>
    </row>
    <row r="786219" spans="2:2" x14ac:dyDescent="0.25">
      <c r="B786219" t="s">
        <v>76</v>
      </c>
    </row>
    <row r="786220" spans="2:2" x14ac:dyDescent="0.25">
      <c r="B786220" t="s">
        <v>77</v>
      </c>
    </row>
    <row r="786221" spans="2:2" x14ac:dyDescent="0.25">
      <c r="B786221" t="s">
        <v>78</v>
      </c>
    </row>
    <row r="786222" spans="2:2" x14ac:dyDescent="0.25">
      <c r="B786222" t="s">
        <v>79</v>
      </c>
    </row>
    <row r="786223" spans="2:2" x14ac:dyDescent="0.25">
      <c r="B786223" t="s">
        <v>80</v>
      </c>
    </row>
    <row r="786224" spans="2:2" x14ac:dyDescent="0.25">
      <c r="B786224" t="s">
        <v>81</v>
      </c>
    </row>
    <row r="786225" spans="2:2" x14ac:dyDescent="0.25">
      <c r="B786225" t="s">
        <v>82</v>
      </c>
    </row>
    <row r="786226" spans="2:2" x14ac:dyDescent="0.25">
      <c r="B786226" t="s">
        <v>83</v>
      </c>
    </row>
    <row r="786227" spans="2:2" x14ac:dyDescent="0.25">
      <c r="B786227" t="s">
        <v>84</v>
      </c>
    </row>
    <row r="786228" spans="2:2" x14ac:dyDescent="0.25">
      <c r="B786228" t="s">
        <v>85</v>
      </c>
    </row>
    <row r="786229" spans="2:2" x14ac:dyDescent="0.25">
      <c r="B786229" t="s">
        <v>86</v>
      </c>
    </row>
    <row r="786230" spans="2:2" x14ac:dyDescent="0.25">
      <c r="B786230" t="s">
        <v>87</v>
      </c>
    </row>
    <row r="786231" spans="2:2" x14ac:dyDescent="0.25">
      <c r="B786231" t="s">
        <v>88</v>
      </c>
    </row>
    <row r="786232" spans="2:2" x14ac:dyDescent="0.25">
      <c r="B786232" t="s">
        <v>89</v>
      </c>
    </row>
    <row r="786233" spans="2:2" x14ac:dyDescent="0.25">
      <c r="B786233" t="s">
        <v>90</v>
      </c>
    </row>
    <row r="786234" spans="2:2" x14ac:dyDescent="0.25">
      <c r="B786234" t="s">
        <v>91</v>
      </c>
    </row>
    <row r="786235" spans="2:2" x14ac:dyDescent="0.25">
      <c r="B786235" t="s">
        <v>92</v>
      </c>
    </row>
    <row r="786236" spans="2:2" x14ac:dyDescent="0.25">
      <c r="B786236" t="s">
        <v>93</v>
      </c>
    </row>
    <row r="786237" spans="2:2" x14ac:dyDescent="0.25">
      <c r="B786237" t="s">
        <v>94</v>
      </c>
    </row>
    <row r="786238" spans="2:2" x14ac:dyDescent="0.25">
      <c r="B786238" t="s">
        <v>95</v>
      </c>
    </row>
    <row r="786239" spans="2:2" x14ac:dyDescent="0.25">
      <c r="B786239" t="s">
        <v>96</v>
      </c>
    </row>
    <row r="786240" spans="2:2" x14ac:dyDescent="0.25">
      <c r="B786240" t="s">
        <v>97</v>
      </c>
    </row>
    <row r="786241" spans="2:2" x14ac:dyDescent="0.25">
      <c r="B786241" t="s">
        <v>98</v>
      </c>
    </row>
    <row r="786242" spans="2:2" x14ac:dyDescent="0.25">
      <c r="B786242" t="s">
        <v>99</v>
      </c>
    </row>
    <row r="786243" spans="2:2" x14ac:dyDescent="0.25">
      <c r="B786243" t="s">
        <v>100</v>
      </c>
    </row>
    <row r="786244" spans="2:2" x14ac:dyDescent="0.25">
      <c r="B786244" t="s">
        <v>101</v>
      </c>
    </row>
    <row r="786245" spans="2:2" x14ac:dyDescent="0.25">
      <c r="B786245" t="s">
        <v>102</v>
      </c>
    </row>
    <row r="786246" spans="2:2" x14ac:dyDescent="0.25">
      <c r="B786246" t="s">
        <v>103</v>
      </c>
    </row>
    <row r="786247" spans="2:2" x14ac:dyDescent="0.25">
      <c r="B786247" t="s">
        <v>104</v>
      </c>
    </row>
    <row r="786248" spans="2:2" x14ac:dyDescent="0.25">
      <c r="B786248" t="s">
        <v>105</v>
      </c>
    </row>
    <row r="786249" spans="2:2" x14ac:dyDescent="0.25">
      <c r="B786249" t="s">
        <v>106</v>
      </c>
    </row>
    <row r="786250" spans="2:2" x14ac:dyDescent="0.25">
      <c r="B786250" t="s">
        <v>107</v>
      </c>
    </row>
    <row r="786251" spans="2:2" x14ac:dyDescent="0.25">
      <c r="B786251" t="s">
        <v>108</v>
      </c>
    </row>
    <row r="786252" spans="2:2" x14ac:dyDescent="0.25">
      <c r="B786252" t="s">
        <v>109</v>
      </c>
    </row>
    <row r="786253" spans="2:2" x14ac:dyDescent="0.25">
      <c r="B786253" t="s">
        <v>110</v>
      </c>
    </row>
    <row r="802570" spans="2:2" x14ac:dyDescent="0.25">
      <c r="B802570" t="s">
        <v>30</v>
      </c>
    </row>
    <row r="802571" spans="2:2" x14ac:dyDescent="0.25">
      <c r="B802571" t="s">
        <v>5</v>
      </c>
    </row>
    <row r="802572" spans="2:2" x14ac:dyDescent="0.25">
      <c r="B802572" t="s">
        <v>6</v>
      </c>
    </row>
    <row r="802573" spans="2:2" x14ac:dyDescent="0.25">
      <c r="B802573" t="s">
        <v>7</v>
      </c>
    </row>
    <row r="802574" spans="2:2" x14ac:dyDescent="0.25">
      <c r="B802574" t="s">
        <v>31</v>
      </c>
    </row>
    <row r="802575" spans="2:2" x14ac:dyDescent="0.25">
      <c r="B802575" t="s">
        <v>48</v>
      </c>
    </row>
    <row r="802576" spans="2:2" x14ac:dyDescent="0.25">
      <c r="B802576" t="s">
        <v>49</v>
      </c>
    </row>
    <row r="802577" spans="2:2" x14ac:dyDescent="0.25">
      <c r="B802577" t="s">
        <v>50</v>
      </c>
    </row>
    <row r="802578" spans="2:2" x14ac:dyDescent="0.25">
      <c r="B802578" t="s">
        <v>51</v>
      </c>
    </row>
    <row r="802579" spans="2:2" x14ac:dyDescent="0.25">
      <c r="B802579" t="s">
        <v>52</v>
      </c>
    </row>
    <row r="802580" spans="2:2" x14ac:dyDescent="0.25">
      <c r="B802580" t="s">
        <v>53</v>
      </c>
    </row>
    <row r="802581" spans="2:2" x14ac:dyDescent="0.25">
      <c r="B802581" t="s">
        <v>54</v>
      </c>
    </row>
    <row r="802582" spans="2:2" x14ac:dyDescent="0.25">
      <c r="B802582" t="s">
        <v>55</v>
      </c>
    </row>
    <row r="802583" spans="2:2" x14ac:dyDescent="0.25">
      <c r="B802583" t="s">
        <v>56</v>
      </c>
    </row>
    <row r="802584" spans="2:2" x14ac:dyDescent="0.25">
      <c r="B802584" t="s">
        <v>57</v>
      </c>
    </row>
    <row r="802585" spans="2:2" x14ac:dyDescent="0.25">
      <c r="B802585" t="s">
        <v>58</v>
      </c>
    </row>
    <row r="802586" spans="2:2" x14ac:dyDescent="0.25">
      <c r="B802586" t="s">
        <v>59</v>
      </c>
    </row>
    <row r="802587" spans="2:2" x14ac:dyDescent="0.25">
      <c r="B802587" t="s">
        <v>60</v>
      </c>
    </row>
    <row r="802588" spans="2:2" x14ac:dyDescent="0.25">
      <c r="B802588" t="s">
        <v>61</v>
      </c>
    </row>
    <row r="802589" spans="2:2" x14ac:dyDescent="0.25">
      <c r="B802589" t="s">
        <v>62</v>
      </c>
    </row>
    <row r="802590" spans="2:2" x14ac:dyDescent="0.25">
      <c r="B802590" t="s">
        <v>63</v>
      </c>
    </row>
    <row r="802591" spans="2:2" x14ac:dyDescent="0.25">
      <c r="B802591" t="s">
        <v>64</v>
      </c>
    </row>
    <row r="802592" spans="2:2" x14ac:dyDescent="0.25">
      <c r="B802592" t="s">
        <v>65</v>
      </c>
    </row>
    <row r="802593" spans="2:2" x14ac:dyDescent="0.25">
      <c r="B802593" t="s">
        <v>66</v>
      </c>
    </row>
    <row r="802594" spans="2:2" x14ac:dyDescent="0.25">
      <c r="B802594" t="s">
        <v>67</v>
      </c>
    </row>
    <row r="802595" spans="2:2" x14ac:dyDescent="0.25">
      <c r="B802595" t="s">
        <v>68</v>
      </c>
    </row>
    <row r="802596" spans="2:2" x14ac:dyDescent="0.25">
      <c r="B802596" t="s">
        <v>69</v>
      </c>
    </row>
    <row r="802597" spans="2:2" x14ac:dyDescent="0.25">
      <c r="B802597" t="s">
        <v>70</v>
      </c>
    </row>
    <row r="802598" spans="2:2" x14ac:dyDescent="0.25">
      <c r="B802598" t="s">
        <v>71</v>
      </c>
    </row>
    <row r="802599" spans="2:2" x14ac:dyDescent="0.25">
      <c r="B802599" t="s">
        <v>72</v>
      </c>
    </row>
    <row r="802600" spans="2:2" x14ac:dyDescent="0.25">
      <c r="B802600" t="s">
        <v>73</v>
      </c>
    </row>
    <row r="802601" spans="2:2" x14ac:dyDescent="0.25">
      <c r="B802601" t="s">
        <v>74</v>
      </c>
    </row>
    <row r="802602" spans="2:2" x14ac:dyDescent="0.25">
      <c r="B802602" t="s">
        <v>75</v>
      </c>
    </row>
    <row r="802603" spans="2:2" x14ac:dyDescent="0.25">
      <c r="B802603" t="s">
        <v>76</v>
      </c>
    </row>
    <row r="802604" spans="2:2" x14ac:dyDescent="0.25">
      <c r="B802604" t="s">
        <v>77</v>
      </c>
    </row>
    <row r="802605" spans="2:2" x14ac:dyDescent="0.25">
      <c r="B802605" t="s">
        <v>78</v>
      </c>
    </row>
    <row r="802606" spans="2:2" x14ac:dyDescent="0.25">
      <c r="B802606" t="s">
        <v>79</v>
      </c>
    </row>
    <row r="802607" spans="2:2" x14ac:dyDescent="0.25">
      <c r="B802607" t="s">
        <v>80</v>
      </c>
    </row>
    <row r="802608" spans="2:2" x14ac:dyDescent="0.25">
      <c r="B802608" t="s">
        <v>81</v>
      </c>
    </row>
    <row r="802609" spans="2:2" x14ac:dyDescent="0.25">
      <c r="B802609" t="s">
        <v>82</v>
      </c>
    </row>
    <row r="802610" spans="2:2" x14ac:dyDescent="0.25">
      <c r="B802610" t="s">
        <v>83</v>
      </c>
    </row>
    <row r="802611" spans="2:2" x14ac:dyDescent="0.25">
      <c r="B802611" t="s">
        <v>84</v>
      </c>
    </row>
    <row r="802612" spans="2:2" x14ac:dyDescent="0.25">
      <c r="B802612" t="s">
        <v>85</v>
      </c>
    </row>
    <row r="802613" spans="2:2" x14ac:dyDescent="0.25">
      <c r="B802613" t="s">
        <v>86</v>
      </c>
    </row>
    <row r="802614" spans="2:2" x14ac:dyDescent="0.25">
      <c r="B802614" t="s">
        <v>87</v>
      </c>
    </row>
    <row r="802615" spans="2:2" x14ac:dyDescent="0.25">
      <c r="B802615" t="s">
        <v>88</v>
      </c>
    </row>
    <row r="802616" spans="2:2" x14ac:dyDescent="0.25">
      <c r="B802616" t="s">
        <v>89</v>
      </c>
    </row>
    <row r="802617" spans="2:2" x14ac:dyDescent="0.25">
      <c r="B802617" t="s">
        <v>90</v>
      </c>
    </row>
    <row r="802618" spans="2:2" x14ac:dyDescent="0.25">
      <c r="B802618" t="s">
        <v>91</v>
      </c>
    </row>
    <row r="802619" spans="2:2" x14ac:dyDescent="0.25">
      <c r="B802619" t="s">
        <v>92</v>
      </c>
    </row>
    <row r="802620" spans="2:2" x14ac:dyDescent="0.25">
      <c r="B802620" t="s">
        <v>93</v>
      </c>
    </row>
    <row r="802621" spans="2:2" x14ac:dyDescent="0.25">
      <c r="B802621" t="s">
        <v>94</v>
      </c>
    </row>
    <row r="802622" spans="2:2" x14ac:dyDescent="0.25">
      <c r="B802622" t="s">
        <v>95</v>
      </c>
    </row>
    <row r="802623" spans="2:2" x14ac:dyDescent="0.25">
      <c r="B802623" t="s">
        <v>96</v>
      </c>
    </row>
    <row r="802624" spans="2:2" x14ac:dyDescent="0.25">
      <c r="B802624" t="s">
        <v>97</v>
      </c>
    </row>
    <row r="802625" spans="2:2" x14ac:dyDescent="0.25">
      <c r="B802625" t="s">
        <v>98</v>
      </c>
    </row>
    <row r="802626" spans="2:2" x14ac:dyDescent="0.25">
      <c r="B802626" t="s">
        <v>99</v>
      </c>
    </row>
    <row r="802627" spans="2:2" x14ac:dyDescent="0.25">
      <c r="B802627" t="s">
        <v>100</v>
      </c>
    </row>
    <row r="802628" spans="2:2" x14ac:dyDescent="0.25">
      <c r="B802628" t="s">
        <v>101</v>
      </c>
    </row>
    <row r="802629" spans="2:2" x14ac:dyDescent="0.25">
      <c r="B802629" t="s">
        <v>102</v>
      </c>
    </row>
    <row r="802630" spans="2:2" x14ac:dyDescent="0.25">
      <c r="B802630" t="s">
        <v>103</v>
      </c>
    </row>
    <row r="802631" spans="2:2" x14ac:dyDescent="0.25">
      <c r="B802631" t="s">
        <v>104</v>
      </c>
    </row>
    <row r="802632" spans="2:2" x14ac:dyDescent="0.25">
      <c r="B802632" t="s">
        <v>105</v>
      </c>
    </row>
    <row r="802633" spans="2:2" x14ac:dyDescent="0.25">
      <c r="B802633" t="s">
        <v>106</v>
      </c>
    </row>
    <row r="802634" spans="2:2" x14ac:dyDescent="0.25">
      <c r="B802634" t="s">
        <v>107</v>
      </c>
    </row>
    <row r="802635" spans="2:2" x14ac:dyDescent="0.25">
      <c r="B802635" t="s">
        <v>108</v>
      </c>
    </row>
    <row r="802636" spans="2:2" x14ac:dyDescent="0.25">
      <c r="B802636" t="s">
        <v>109</v>
      </c>
    </row>
    <row r="802637" spans="2:2" x14ac:dyDescent="0.25">
      <c r="B802637" t="s">
        <v>110</v>
      </c>
    </row>
    <row r="818954" spans="2:2" x14ac:dyDescent="0.25">
      <c r="B818954" t="s">
        <v>30</v>
      </c>
    </row>
    <row r="818955" spans="2:2" x14ac:dyDescent="0.25">
      <c r="B818955" t="s">
        <v>5</v>
      </c>
    </row>
    <row r="818956" spans="2:2" x14ac:dyDescent="0.25">
      <c r="B818956" t="s">
        <v>6</v>
      </c>
    </row>
    <row r="818957" spans="2:2" x14ac:dyDescent="0.25">
      <c r="B818957" t="s">
        <v>7</v>
      </c>
    </row>
    <row r="818958" spans="2:2" x14ac:dyDescent="0.25">
      <c r="B818958" t="s">
        <v>31</v>
      </c>
    </row>
    <row r="818959" spans="2:2" x14ac:dyDescent="0.25">
      <c r="B818959" t="s">
        <v>48</v>
      </c>
    </row>
    <row r="818960" spans="2:2" x14ac:dyDescent="0.25">
      <c r="B818960" t="s">
        <v>49</v>
      </c>
    </row>
    <row r="818961" spans="2:2" x14ac:dyDescent="0.25">
      <c r="B818961" t="s">
        <v>50</v>
      </c>
    </row>
    <row r="818962" spans="2:2" x14ac:dyDescent="0.25">
      <c r="B818962" t="s">
        <v>51</v>
      </c>
    </row>
    <row r="818963" spans="2:2" x14ac:dyDescent="0.25">
      <c r="B818963" t="s">
        <v>52</v>
      </c>
    </row>
    <row r="818964" spans="2:2" x14ac:dyDescent="0.25">
      <c r="B818964" t="s">
        <v>53</v>
      </c>
    </row>
    <row r="818965" spans="2:2" x14ac:dyDescent="0.25">
      <c r="B818965" t="s">
        <v>54</v>
      </c>
    </row>
    <row r="818966" spans="2:2" x14ac:dyDescent="0.25">
      <c r="B818966" t="s">
        <v>55</v>
      </c>
    </row>
    <row r="818967" spans="2:2" x14ac:dyDescent="0.25">
      <c r="B818967" t="s">
        <v>56</v>
      </c>
    </row>
    <row r="818968" spans="2:2" x14ac:dyDescent="0.25">
      <c r="B818968" t="s">
        <v>57</v>
      </c>
    </row>
    <row r="818969" spans="2:2" x14ac:dyDescent="0.25">
      <c r="B818969" t="s">
        <v>58</v>
      </c>
    </row>
    <row r="818970" spans="2:2" x14ac:dyDescent="0.25">
      <c r="B818970" t="s">
        <v>59</v>
      </c>
    </row>
    <row r="818971" spans="2:2" x14ac:dyDescent="0.25">
      <c r="B818971" t="s">
        <v>60</v>
      </c>
    </row>
    <row r="818972" spans="2:2" x14ac:dyDescent="0.25">
      <c r="B818972" t="s">
        <v>61</v>
      </c>
    </row>
    <row r="818973" spans="2:2" x14ac:dyDescent="0.25">
      <c r="B818973" t="s">
        <v>62</v>
      </c>
    </row>
    <row r="818974" spans="2:2" x14ac:dyDescent="0.25">
      <c r="B818974" t="s">
        <v>63</v>
      </c>
    </row>
    <row r="818975" spans="2:2" x14ac:dyDescent="0.25">
      <c r="B818975" t="s">
        <v>64</v>
      </c>
    </row>
    <row r="818976" spans="2:2" x14ac:dyDescent="0.25">
      <c r="B818976" t="s">
        <v>65</v>
      </c>
    </row>
    <row r="818977" spans="2:2" x14ac:dyDescent="0.25">
      <c r="B818977" t="s">
        <v>66</v>
      </c>
    </row>
    <row r="818978" spans="2:2" x14ac:dyDescent="0.25">
      <c r="B818978" t="s">
        <v>67</v>
      </c>
    </row>
    <row r="818979" spans="2:2" x14ac:dyDescent="0.25">
      <c r="B818979" t="s">
        <v>68</v>
      </c>
    </row>
    <row r="818980" spans="2:2" x14ac:dyDescent="0.25">
      <c r="B818980" t="s">
        <v>69</v>
      </c>
    </row>
    <row r="818981" spans="2:2" x14ac:dyDescent="0.25">
      <c r="B818981" t="s">
        <v>70</v>
      </c>
    </row>
    <row r="818982" spans="2:2" x14ac:dyDescent="0.25">
      <c r="B818982" t="s">
        <v>71</v>
      </c>
    </row>
    <row r="818983" spans="2:2" x14ac:dyDescent="0.25">
      <c r="B818983" t="s">
        <v>72</v>
      </c>
    </row>
    <row r="818984" spans="2:2" x14ac:dyDescent="0.25">
      <c r="B818984" t="s">
        <v>73</v>
      </c>
    </row>
    <row r="818985" spans="2:2" x14ac:dyDescent="0.25">
      <c r="B818985" t="s">
        <v>74</v>
      </c>
    </row>
    <row r="818986" spans="2:2" x14ac:dyDescent="0.25">
      <c r="B818986" t="s">
        <v>75</v>
      </c>
    </row>
    <row r="818987" spans="2:2" x14ac:dyDescent="0.25">
      <c r="B818987" t="s">
        <v>76</v>
      </c>
    </row>
    <row r="818988" spans="2:2" x14ac:dyDescent="0.25">
      <c r="B818988" t="s">
        <v>77</v>
      </c>
    </row>
    <row r="818989" spans="2:2" x14ac:dyDescent="0.25">
      <c r="B818989" t="s">
        <v>78</v>
      </c>
    </row>
    <row r="818990" spans="2:2" x14ac:dyDescent="0.25">
      <c r="B818990" t="s">
        <v>79</v>
      </c>
    </row>
    <row r="818991" spans="2:2" x14ac:dyDescent="0.25">
      <c r="B818991" t="s">
        <v>80</v>
      </c>
    </row>
    <row r="818992" spans="2:2" x14ac:dyDescent="0.25">
      <c r="B818992" t="s">
        <v>81</v>
      </c>
    </row>
    <row r="818993" spans="2:2" x14ac:dyDescent="0.25">
      <c r="B818993" t="s">
        <v>82</v>
      </c>
    </row>
    <row r="818994" spans="2:2" x14ac:dyDescent="0.25">
      <c r="B818994" t="s">
        <v>83</v>
      </c>
    </row>
    <row r="818995" spans="2:2" x14ac:dyDescent="0.25">
      <c r="B818995" t="s">
        <v>84</v>
      </c>
    </row>
    <row r="818996" spans="2:2" x14ac:dyDescent="0.25">
      <c r="B818996" t="s">
        <v>85</v>
      </c>
    </row>
    <row r="818997" spans="2:2" x14ac:dyDescent="0.25">
      <c r="B818997" t="s">
        <v>86</v>
      </c>
    </row>
    <row r="818998" spans="2:2" x14ac:dyDescent="0.25">
      <c r="B818998" t="s">
        <v>87</v>
      </c>
    </row>
    <row r="818999" spans="2:2" x14ac:dyDescent="0.25">
      <c r="B818999" t="s">
        <v>88</v>
      </c>
    </row>
    <row r="819000" spans="2:2" x14ac:dyDescent="0.25">
      <c r="B819000" t="s">
        <v>89</v>
      </c>
    </row>
    <row r="819001" spans="2:2" x14ac:dyDescent="0.25">
      <c r="B819001" t="s">
        <v>90</v>
      </c>
    </row>
    <row r="819002" spans="2:2" x14ac:dyDescent="0.25">
      <c r="B819002" t="s">
        <v>91</v>
      </c>
    </row>
    <row r="819003" spans="2:2" x14ac:dyDescent="0.25">
      <c r="B819003" t="s">
        <v>92</v>
      </c>
    </row>
    <row r="819004" spans="2:2" x14ac:dyDescent="0.25">
      <c r="B819004" t="s">
        <v>93</v>
      </c>
    </row>
    <row r="819005" spans="2:2" x14ac:dyDescent="0.25">
      <c r="B819005" t="s">
        <v>94</v>
      </c>
    </row>
    <row r="819006" spans="2:2" x14ac:dyDescent="0.25">
      <c r="B819006" t="s">
        <v>95</v>
      </c>
    </row>
    <row r="819007" spans="2:2" x14ac:dyDescent="0.25">
      <c r="B819007" t="s">
        <v>96</v>
      </c>
    </row>
    <row r="819008" spans="2:2" x14ac:dyDescent="0.25">
      <c r="B819008" t="s">
        <v>97</v>
      </c>
    </row>
    <row r="819009" spans="2:2" x14ac:dyDescent="0.25">
      <c r="B819009" t="s">
        <v>98</v>
      </c>
    </row>
    <row r="819010" spans="2:2" x14ac:dyDescent="0.25">
      <c r="B819010" t="s">
        <v>99</v>
      </c>
    </row>
    <row r="819011" spans="2:2" x14ac:dyDescent="0.25">
      <c r="B819011" t="s">
        <v>100</v>
      </c>
    </row>
    <row r="819012" spans="2:2" x14ac:dyDescent="0.25">
      <c r="B819012" t="s">
        <v>101</v>
      </c>
    </row>
    <row r="819013" spans="2:2" x14ac:dyDescent="0.25">
      <c r="B819013" t="s">
        <v>102</v>
      </c>
    </row>
    <row r="819014" spans="2:2" x14ac:dyDescent="0.25">
      <c r="B819014" t="s">
        <v>103</v>
      </c>
    </row>
    <row r="819015" spans="2:2" x14ac:dyDescent="0.25">
      <c r="B819015" t="s">
        <v>104</v>
      </c>
    </row>
    <row r="819016" spans="2:2" x14ac:dyDescent="0.25">
      <c r="B819016" t="s">
        <v>105</v>
      </c>
    </row>
    <row r="819017" spans="2:2" x14ac:dyDescent="0.25">
      <c r="B819017" t="s">
        <v>106</v>
      </c>
    </row>
    <row r="819018" spans="2:2" x14ac:dyDescent="0.25">
      <c r="B819018" t="s">
        <v>107</v>
      </c>
    </row>
    <row r="819019" spans="2:2" x14ac:dyDescent="0.25">
      <c r="B819019" t="s">
        <v>108</v>
      </c>
    </row>
    <row r="819020" spans="2:2" x14ac:dyDescent="0.25">
      <c r="B819020" t="s">
        <v>109</v>
      </c>
    </row>
    <row r="819021" spans="2:2" x14ac:dyDescent="0.25">
      <c r="B819021" t="s">
        <v>110</v>
      </c>
    </row>
    <row r="835338" spans="2:2" x14ac:dyDescent="0.25">
      <c r="B835338" t="s">
        <v>30</v>
      </c>
    </row>
    <row r="835339" spans="2:2" x14ac:dyDescent="0.25">
      <c r="B835339" t="s">
        <v>5</v>
      </c>
    </row>
    <row r="835340" spans="2:2" x14ac:dyDescent="0.25">
      <c r="B835340" t="s">
        <v>6</v>
      </c>
    </row>
    <row r="835341" spans="2:2" x14ac:dyDescent="0.25">
      <c r="B835341" t="s">
        <v>7</v>
      </c>
    </row>
    <row r="835342" spans="2:2" x14ac:dyDescent="0.25">
      <c r="B835342" t="s">
        <v>31</v>
      </c>
    </row>
    <row r="835343" spans="2:2" x14ac:dyDescent="0.25">
      <c r="B835343" t="s">
        <v>48</v>
      </c>
    </row>
    <row r="835344" spans="2:2" x14ac:dyDescent="0.25">
      <c r="B835344" t="s">
        <v>49</v>
      </c>
    </row>
    <row r="835345" spans="2:2" x14ac:dyDescent="0.25">
      <c r="B835345" t="s">
        <v>50</v>
      </c>
    </row>
    <row r="835346" spans="2:2" x14ac:dyDescent="0.25">
      <c r="B835346" t="s">
        <v>51</v>
      </c>
    </row>
    <row r="835347" spans="2:2" x14ac:dyDescent="0.25">
      <c r="B835347" t="s">
        <v>52</v>
      </c>
    </row>
    <row r="835348" spans="2:2" x14ac:dyDescent="0.25">
      <c r="B835348" t="s">
        <v>53</v>
      </c>
    </row>
    <row r="835349" spans="2:2" x14ac:dyDescent="0.25">
      <c r="B835349" t="s">
        <v>54</v>
      </c>
    </row>
    <row r="835350" spans="2:2" x14ac:dyDescent="0.25">
      <c r="B835350" t="s">
        <v>55</v>
      </c>
    </row>
    <row r="835351" spans="2:2" x14ac:dyDescent="0.25">
      <c r="B835351" t="s">
        <v>56</v>
      </c>
    </row>
    <row r="835352" spans="2:2" x14ac:dyDescent="0.25">
      <c r="B835352" t="s">
        <v>57</v>
      </c>
    </row>
    <row r="835353" spans="2:2" x14ac:dyDescent="0.25">
      <c r="B835353" t="s">
        <v>58</v>
      </c>
    </row>
    <row r="835354" spans="2:2" x14ac:dyDescent="0.25">
      <c r="B835354" t="s">
        <v>59</v>
      </c>
    </row>
    <row r="835355" spans="2:2" x14ac:dyDescent="0.25">
      <c r="B835355" t="s">
        <v>60</v>
      </c>
    </row>
    <row r="835356" spans="2:2" x14ac:dyDescent="0.25">
      <c r="B835356" t="s">
        <v>61</v>
      </c>
    </row>
    <row r="835357" spans="2:2" x14ac:dyDescent="0.25">
      <c r="B835357" t="s">
        <v>62</v>
      </c>
    </row>
    <row r="835358" spans="2:2" x14ac:dyDescent="0.25">
      <c r="B835358" t="s">
        <v>63</v>
      </c>
    </row>
    <row r="835359" spans="2:2" x14ac:dyDescent="0.25">
      <c r="B835359" t="s">
        <v>64</v>
      </c>
    </row>
    <row r="835360" spans="2:2" x14ac:dyDescent="0.25">
      <c r="B835360" t="s">
        <v>65</v>
      </c>
    </row>
    <row r="835361" spans="2:2" x14ac:dyDescent="0.25">
      <c r="B835361" t="s">
        <v>66</v>
      </c>
    </row>
    <row r="835362" spans="2:2" x14ac:dyDescent="0.25">
      <c r="B835362" t="s">
        <v>67</v>
      </c>
    </row>
    <row r="835363" spans="2:2" x14ac:dyDescent="0.25">
      <c r="B835363" t="s">
        <v>68</v>
      </c>
    </row>
    <row r="835364" spans="2:2" x14ac:dyDescent="0.25">
      <c r="B835364" t="s">
        <v>69</v>
      </c>
    </row>
    <row r="835365" spans="2:2" x14ac:dyDescent="0.25">
      <c r="B835365" t="s">
        <v>70</v>
      </c>
    </row>
    <row r="835366" spans="2:2" x14ac:dyDescent="0.25">
      <c r="B835366" t="s">
        <v>71</v>
      </c>
    </row>
    <row r="835367" spans="2:2" x14ac:dyDescent="0.25">
      <c r="B835367" t="s">
        <v>72</v>
      </c>
    </row>
    <row r="835368" spans="2:2" x14ac:dyDescent="0.25">
      <c r="B835368" t="s">
        <v>73</v>
      </c>
    </row>
    <row r="835369" spans="2:2" x14ac:dyDescent="0.25">
      <c r="B835369" t="s">
        <v>74</v>
      </c>
    </row>
    <row r="835370" spans="2:2" x14ac:dyDescent="0.25">
      <c r="B835370" t="s">
        <v>75</v>
      </c>
    </row>
    <row r="835371" spans="2:2" x14ac:dyDescent="0.25">
      <c r="B835371" t="s">
        <v>76</v>
      </c>
    </row>
    <row r="835372" spans="2:2" x14ac:dyDescent="0.25">
      <c r="B835372" t="s">
        <v>77</v>
      </c>
    </row>
    <row r="835373" spans="2:2" x14ac:dyDescent="0.25">
      <c r="B835373" t="s">
        <v>78</v>
      </c>
    </row>
    <row r="835374" spans="2:2" x14ac:dyDescent="0.25">
      <c r="B835374" t="s">
        <v>79</v>
      </c>
    </row>
    <row r="835375" spans="2:2" x14ac:dyDescent="0.25">
      <c r="B835375" t="s">
        <v>80</v>
      </c>
    </row>
    <row r="835376" spans="2:2" x14ac:dyDescent="0.25">
      <c r="B835376" t="s">
        <v>81</v>
      </c>
    </row>
    <row r="835377" spans="2:2" x14ac:dyDescent="0.25">
      <c r="B835377" t="s">
        <v>82</v>
      </c>
    </row>
    <row r="835378" spans="2:2" x14ac:dyDescent="0.25">
      <c r="B835378" t="s">
        <v>83</v>
      </c>
    </row>
    <row r="835379" spans="2:2" x14ac:dyDescent="0.25">
      <c r="B835379" t="s">
        <v>84</v>
      </c>
    </row>
    <row r="835380" spans="2:2" x14ac:dyDescent="0.25">
      <c r="B835380" t="s">
        <v>85</v>
      </c>
    </row>
    <row r="835381" spans="2:2" x14ac:dyDescent="0.25">
      <c r="B835381" t="s">
        <v>86</v>
      </c>
    </row>
    <row r="835382" spans="2:2" x14ac:dyDescent="0.25">
      <c r="B835382" t="s">
        <v>87</v>
      </c>
    </row>
    <row r="835383" spans="2:2" x14ac:dyDescent="0.25">
      <c r="B835383" t="s">
        <v>88</v>
      </c>
    </row>
    <row r="835384" spans="2:2" x14ac:dyDescent="0.25">
      <c r="B835384" t="s">
        <v>89</v>
      </c>
    </row>
    <row r="835385" spans="2:2" x14ac:dyDescent="0.25">
      <c r="B835385" t="s">
        <v>90</v>
      </c>
    </row>
    <row r="835386" spans="2:2" x14ac:dyDescent="0.25">
      <c r="B835386" t="s">
        <v>91</v>
      </c>
    </row>
    <row r="835387" spans="2:2" x14ac:dyDescent="0.25">
      <c r="B835387" t="s">
        <v>92</v>
      </c>
    </row>
    <row r="835388" spans="2:2" x14ac:dyDescent="0.25">
      <c r="B835388" t="s">
        <v>93</v>
      </c>
    </row>
    <row r="835389" spans="2:2" x14ac:dyDescent="0.25">
      <c r="B835389" t="s">
        <v>94</v>
      </c>
    </row>
    <row r="835390" spans="2:2" x14ac:dyDescent="0.25">
      <c r="B835390" t="s">
        <v>95</v>
      </c>
    </row>
    <row r="835391" spans="2:2" x14ac:dyDescent="0.25">
      <c r="B835391" t="s">
        <v>96</v>
      </c>
    </row>
    <row r="835392" spans="2:2" x14ac:dyDescent="0.25">
      <c r="B835392" t="s">
        <v>97</v>
      </c>
    </row>
    <row r="835393" spans="2:2" x14ac:dyDescent="0.25">
      <c r="B835393" t="s">
        <v>98</v>
      </c>
    </row>
    <row r="835394" spans="2:2" x14ac:dyDescent="0.25">
      <c r="B835394" t="s">
        <v>99</v>
      </c>
    </row>
    <row r="835395" spans="2:2" x14ac:dyDescent="0.25">
      <c r="B835395" t="s">
        <v>100</v>
      </c>
    </row>
    <row r="835396" spans="2:2" x14ac:dyDescent="0.25">
      <c r="B835396" t="s">
        <v>101</v>
      </c>
    </row>
    <row r="835397" spans="2:2" x14ac:dyDescent="0.25">
      <c r="B835397" t="s">
        <v>102</v>
      </c>
    </row>
    <row r="835398" spans="2:2" x14ac:dyDescent="0.25">
      <c r="B835398" t="s">
        <v>103</v>
      </c>
    </row>
    <row r="835399" spans="2:2" x14ac:dyDescent="0.25">
      <c r="B835399" t="s">
        <v>104</v>
      </c>
    </row>
    <row r="835400" spans="2:2" x14ac:dyDescent="0.25">
      <c r="B835400" t="s">
        <v>105</v>
      </c>
    </row>
    <row r="835401" spans="2:2" x14ac:dyDescent="0.25">
      <c r="B835401" t="s">
        <v>106</v>
      </c>
    </row>
    <row r="835402" spans="2:2" x14ac:dyDescent="0.25">
      <c r="B835402" t="s">
        <v>107</v>
      </c>
    </row>
    <row r="835403" spans="2:2" x14ac:dyDescent="0.25">
      <c r="B835403" t="s">
        <v>108</v>
      </c>
    </row>
    <row r="835404" spans="2:2" x14ac:dyDescent="0.25">
      <c r="B835404" t="s">
        <v>109</v>
      </c>
    </row>
    <row r="835405" spans="2:2" x14ac:dyDescent="0.25">
      <c r="B835405" t="s">
        <v>110</v>
      </c>
    </row>
    <row r="851722" spans="2:2" x14ac:dyDescent="0.25">
      <c r="B851722" t="s">
        <v>30</v>
      </c>
    </row>
    <row r="851723" spans="2:2" x14ac:dyDescent="0.25">
      <c r="B851723" t="s">
        <v>5</v>
      </c>
    </row>
    <row r="851724" spans="2:2" x14ac:dyDescent="0.25">
      <c r="B851724" t="s">
        <v>6</v>
      </c>
    </row>
    <row r="851725" spans="2:2" x14ac:dyDescent="0.25">
      <c r="B851725" t="s">
        <v>7</v>
      </c>
    </row>
    <row r="851726" spans="2:2" x14ac:dyDescent="0.25">
      <c r="B851726" t="s">
        <v>31</v>
      </c>
    </row>
    <row r="851727" spans="2:2" x14ac:dyDescent="0.25">
      <c r="B851727" t="s">
        <v>48</v>
      </c>
    </row>
    <row r="851728" spans="2:2" x14ac:dyDescent="0.25">
      <c r="B851728" t="s">
        <v>49</v>
      </c>
    </row>
    <row r="851729" spans="2:2" x14ac:dyDescent="0.25">
      <c r="B851729" t="s">
        <v>50</v>
      </c>
    </row>
    <row r="851730" spans="2:2" x14ac:dyDescent="0.25">
      <c r="B851730" t="s">
        <v>51</v>
      </c>
    </row>
    <row r="851731" spans="2:2" x14ac:dyDescent="0.25">
      <c r="B851731" t="s">
        <v>52</v>
      </c>
    </row>
    <row r="851732" spans="2:2" x14ac:dyDescent="0.25">
      <c r="B851732" t="s">
        <v>53</v>
      </c>
    </row>
    <row r="851733" spans="2:2" x14ac:dyDescent="0.25">
      <c r="B851733" t="s">
        <v>54</v>
      </c>
    </row>
    <row r="851734" spans="2:2" x14ac:dyDescent="0.25">
      <c r="B851734" t="s">
        <v>55</v>
      </c>
    </row>
    <row r="851735" spans="2:2" x14ac:dyDescent="0.25">
      <c r="B851735" t="s">
        <v>56</v>
      </c>
    </row>
    <row r="851736" spans="2:2" x14ac:dyDescent="0.25">
      <c r="B851736" t="s">
        <v>57</v>
      </c>
    </row>
    <row r="851737" spans="2:2" x14ac:dyDescent="0.25">
      <c r="B851737" t="s">
        <v>58</v>
      </c>
    </row>
    <row r="851738" spans="2:2" x14ac:dyDescent="0.25">
      <c r="B851738" t="s">
        <v>59</v>
      </c>
    </row>
    <row r="851739" spans="2:2" x14ac:dyDescent="0.25">
      <c r="B851739" t="s">
        <v>60</v>
      </c>
    </row>
    <row r="851740" spans="2:2" x14ac:dyDescent="0.25">
      <c r="B851740" t="s">
        <v>61</v>
      </c>
    </row>
    <row r="851741" spans="2:2" x14ac:dyDescent="0.25">
      <c r="B851741" t="s">
        <v>62</v>
      </c>
    </row>
    <row r="851742" spans="2:2" x14ac:dyDescent="0.25">
      <c r="B851742" t="s">
        <v>63</v>
      </c>
    </row>
    <row r="851743" spans="2:2" x14ac:dyDescent="0.25">
      <c r="B851743" t="s">
        <v>64</v>
      </c>
    </row>
    <row r="851744" spans="2:2" x14ac:dyDescent="0.25">
      <c r="B851744" t="s">
        <v>65</v>
      </c>
    </row>
    <row r="851745" spans="2:2" x14ac:dyDescent="0.25">
      <c r="B851745" t="s">
        <v>66</v>
      </c>
    </row>
    <row r="851746" spans="2:2" x14ac:dyDescent="0.25">
      <c r="B851746" t="s">
        <v>67</v>
      </c>
    </row>
    <row r="851747" spans="2:2" x14ac:dyDescent="0.25">
      <c r="B851747" t="s">
        <v>68</v>
      </c>
    </row>
    <row r="851748" spans="2:2" x14ac:dyDescent="0.25">
      <c r="B851748" t="s">
        <v>69</v>
      </c>
    </row>
    <row r="851749" spans="2:2" x14ac:dyDescent="0.25">
      <c r="B851749" t="s">
        <v>70</v>
      </c>
    </row>
    <row r="851750" spans="2:2" x14ac:dyDescent="0.25">
      <c r="B851750" t="s">
        <v>71</v>
      </c>
    </row>
    <row r="851751" spans="2:2" x14ac:dyDescent="0.25">
      <c r="B851751" t="s">
        <v>72</v>
      </c>
    </row>
    <row r="851752" spans="2:2" x14ac:dyDescent="0.25">
      <c r="B851752" t="s">
        <v>73</v>
      </c>
    </row>
    <row r="851753" spans="2:2" x14ac:dyDescent="0.25">
      <c r="B851753" t="s">
        <v>74</v>
      </c>
    </row>
    <row r="851754" spans="2:2" x14ac:dyDescent="0.25">
      <c r="B851754" t="s">
        <v>75</v>
      </c>
    </row>
    <row r="851755" spans="2:2" x14ac:dyDescent="0.25">
      <c r="B851755" t="s">
        <v>76</v>
      </c>
    </row>
    <row r="851756" spans="2:2" x14ac:dyDescent="0.25">
      <c r="B851756" t="s">
        <v>77</v>
      </c>
    </row>
    <row r="851757" spans="2:2" x14ac:dyDescent="0.25">
      <c r="B851757" t="s">
        <v>78</v>
      </c>
    </row>
    <row r="851758" spans="2:2" x14ac:dyDescent="0.25">
      <c r="B851758" t="s">
        <v>79</v>
      </c>
    </row>
    <row r="851759" spans="2:2" x14ac:dyDescent="0.25">
      <c r="B851759" t="s">
        <v>80</v>
      </c>
    </row>
    <row r="851760" spans="2:2" x14ac:dyDescent="0.25">
      <c r="B851760" t="s">
        <v>81</v>
      </c>
    </row>
    <row r="851761" spans="2:2" x14ac:dyDescent="0.25">
      <c r="B851761" t="s">
        <v>82</v>
      </c>
    </row>
    <row r="851762" spans="2:2" x14ac:dyDescent="0.25">
      <c r="B851762" t="s">
        <v>83</v>
      </c>
    </row>
    <row r="851763" spans="2:2" x14ac:dyDescent="0.25">
      <c r="B851763" t="s">
        <v>84</v>
      </c>
    </row>
    <row r="851764" spans="2:2" x14ac:dyDescent="0.25">
      <c r="B851764" t="s">
        <v>85</v>
      </c>
    </row>
    <row r="851765" spans="2:2" x14ac:dyDescent="0.25">
      <c r="B851765" t="s">
        <v>86</v>
      </c>
    </row>
    <row r="851766" spans="2:2" x14ac:dyDescent="0.25">
      <c r="B851766" t="s">
        <v>87</v>
      </c>
    </row>
    <row r="851767" spans="2:2" x14ac:dyDescent="0.25">
      <c r="B851767" t="s">
        <v>88</v>
      </c>
    </row>
    <row r="851768" spans="2:2" x14ac:dyDescent="0.25">
      <c r="B851768" t="s">
        <v>89</v>
      </c>
    </row>
    <row r="851769" spans="2:2" x14ac:dyDescent="0.25">
      <c r="B851769" t="s">
        <v>90</v>
      </c>
    </row>
    <row r="851770" spans="2:2" x14ac:dyDescent="0.25">
      <c r="B851770" t="s">
        <v>91</v>
      </c>
    </row>
    <row r="851771" spans="2:2" x14ac:dyDescent="0.25">
      <c r="B851771" t="s">
        <v>92</v>
      </c>
    </row>
    <row r="851772" spans="2:2" x14ac:dyDescent="0.25">
      <c r="B851772" t="s">
        <v>93</v>
      </c>
    </row>
    <row r="851773" spans="2:2" x14ac:dyDescent="0.25">
      <c r="B851773" t="s">
        <v>94</v>
      </c>
    </row>
    <row r="851774" spans="2:2" x14ac:dyDescent="0.25">
      <c r="B851774" t="s">
        <v>95</v>
      </c>
    </row>
    <row r="851775" spans="2:2" x14ac:dyDescent="0.25">
      <c r="B851775" t="s">
        <v>96</v>
      </c>
    </row>
    <row r="851776" spans="2:2" x14ac:dyDescent="0.25">
      <c r="B851776" t="s">
        <v>97</v>
      </c>
    </row>
    <row r="851777" spans="2:2" x14ac:dyDescent="0.25">
      <c r="B851777" t="s">
        <v>98</v>
      </c>
    </row>
    <row r="851778" spans="2:2" x14ac:dyDescent="0.25">
      <c r="B851778" t="s">
        <v>99</v>
      </c>
    </row>
    <row r="851779" spans="2:2" x14ac:dyDescent="0.25">
      <c r="B851779" t="s">
        <v>100</v>
      </c>
    </row>
    <row r="851780" spans="2:2" x14ac:dyDescent="0.25">
      <c r="B851780" t="s">
        <v>101</v>
      </c>
    </row>
    <row r="851781" spans="2:2" x14ac:dyDescent="0.25">
      <c r="B851781" t="s">
        <v>102</v>
      </c>
    </row>
    <row r="851782" spans="2:2" x14ac:dyDescent="0.25">
      <c r="B851782" t="s">
        <v>103</v>
      </c>
    </row>
    <row r="851783" spans="2:2" x14ac:dyDescent="0.25">
      <c r="B851783" t="s">
        <v>104</v>
      </c>
    </row>
    <row r="851784" spans="2:2" x14ac:dyDescent="0.25">
      <c r="B851784" t="s">
        <v>105</v>
      </c>
    </row>
    <row r="851785" spans="2:2" x14ac:dyDescent="0.25">
      <c r="B851785" t="s">
        <v>106</v>
      </c>
    </row>
    <row r="851786" spans="2:2" x14ac:dyDescent="0.25">
      <c r="B851786" t="s">
        <v>107</v>
      </c>
    </row>
    <row r="851787" spans="2:2" x14ac:dyDescent="0.25">
      <c r="B851787" t="s">
        <v>108</v>
      </c>
    </row>
    <row r="851788" spans="2:2" x14ac:dyDescent="0.25">
      <c r="B851788" t="s">
        <v>109</v>
      </c>
    </row>
    <row r="851789" spans="2:2" x14ac:dyDescent="0.25">
      <c r="B851789" t="s">
        <v>110</v>
      </c>
    </row>
    <row r="868106" spans="2:2" x14ac:dyDescent="0.25">
      <c r="B868106" t="s">
        <v>30</v>
      </c>
    </row>
    <row r="868107" spans="2:2" x14ac:dyDescent="0.25">
      <c r="B868107" t="s">
        <v>5</v>
      </c>
    </row>
    <row r="868108" spans="2:2" x14ac:dyDescent="0.25">
      <c r="B868108" t="s">
        <v>6</v>
      </c>
    </row>
    <row r="868109" spans="2:2" x14ac:dyDescent="0.25">
      <c r="B868109" t="s">
        <v>7</v>
      </c>
    </row>
    <row r="868110" spans="2:2" x14ac:dyDescent="0.25">
      <c r="B868110" t="s">
        <v>31</v>
      </c>
    </row>
    <row r="868111" spans="2:2" x14ac:dyDescent="0.25">
      <c r="B868111" t="s">
        <v>48</v>
      </c>
    </row>
    <row r="868112" spans="2:2" x14ac:dyDescent="0.25">
      <c r="B868112" t="s">
        <v>49</v>
      </c>
    </row>
    <row r="868113" spans="2:2" x14ac:dyDescent="0.25">
      <c r="B868113" t="s">
        <v>50</v>
      </c>
    </row>
    <row r="868114" spans="2:2" x14ac:dyDescent="0.25">
      <c r="B868114" t="s">
        <v>51</v>
      </c>
    </row>
    <row r="868115" spans="2:2" x14ac:dyDescent="0.25">
      <c r="B868115" t="s">
        <v>52</v>
      </c>
    </row>
    <row r="868116" spans="2:2" x14ac:dyDescent="0.25">
      <c r="B868116" t="s">
        <v>53</v>
      </c>
    </row>
    <row r="868117" spans="2:2" x14ac:dyDescent="0.25">
      <c r="B868117" t="s">
        <v>54</v>
      </c>
    </row>
    <row r="868118" spans="2:2" x14ac:dyDescent="0.25">
      <c r="B868118" t="s">
        <v>55</v>
      </c>
    </row>
    <row r="868119" spans="2:2" x14ac:dyDescent="0.25">
      <c r="B868119" t="s">
        <v>56</v>
      </c>
    </row>
    <row r="868120" spans="2:2" x14ac:dyDescent="0.25">
      <c r="B868120" t="s">
        <v>57</v>
      </c>
    </row>
    <row r="868121" spans="2:2" x14ac:dyDescent="0.25">
      <c r="B868121" t="s">
        <v>58</v>
      </c>
    </row>
    <row r="868122" spans="2:2" x14ac:dyDescent="0.25">
      <c r="B868122" t="s">
        <v>59</v>
      </c>
    </row>
    <row r="868123" spans="2:2" x14ac:dyDescent="0.25">
      <c r="B868123" t="s">
        <v>60</v>
      </c>
    </row>
    <row r="868124" spans="2:2" x14ac:dyDescent="0.25">
      <c r="B868124" t="s">
        <v>61</v>
      </c>
    </row>
    <row r="868125" spans="2:2" x14ac:dyDescent="0.25">
      <c r="B868125" t="s">
        <v>62</v>
      </c>
    </row>
    <row r="868126" spans="2:2" x14ac:dyDescent="0.25">
      <c r="B868126" t="s">
        <v>63</v>
      </c>
    </row>
    <row r="868127" spans="2:2" x14ac:dyDescent="0.25">
      <c r="B868127" t="s">
        <v>64</v>
      </c>
    </row>
    <row r="868128" spans="2:2" x14ac:dyDescent="0.25">
      <c r="B868128" t="s">
        <v>65</v>
      </c>
    </row>
    <row r="868129" spans="2:2" x14ac:dyDescent="0.25">
      <c r="B868129" t="s">
        <v>66</v>
      </c>
    </row>
    <row r="868130" spans="2:2" x14ac:dyDescent="0.25">
      <c r="B868130" t="s">
        <v>67</v>
      </c>
    </row>
    <row r="868131" spans="2:2" x14ac:dyDescent="0.25">
      <c r="B868131" t="s">
        <v>68</v>
      </c>
    </row>
    <row r="868132" spans="2:2" x14ac:dyDescent="0.25">
      <c r="B868132" t="s">
        <v>69</v>
      </c>
    </row>
    <row r="868133" spans="2:2" x14ac:dyDescent="0.25">
      <c r="B868133" t="s">
        <v>70</v>
      </c>
    </row>
    <row r="868134" spans="2:2" x14ac:dyDescent="0.25">
      <c r="B868134" t="s">
        <v>71</v>
      </c>
    </row>
    <row r="868135" spans="2:2" x14ac:dyDescent="0.25">
      <c r="B868135" t="s">
        <v>72</v>
      </c>
    </row>
    <row r="868136" spans="2:2" x14ac:dyDescent="0.25">
      <c r="B868136" t="s">
        <v>73</v>
      </c>
    </row>
    <row r="868137" spans="2:2" x14ac:dyDescent="0.25">
      <c r="B868137" t="s">
        <v>74</v>
      </c>
    </row>
    <row r="868138" spans="2:2" x14ac:dyDescent="0.25">
      <c r="B868138" t="s">
        <v>75</v>
      </c>
    </row>
    <row r="868139" spans="2:2" x14ac:dyDescent="0.25">
      <c r="B868139" t="s">
        <v>76</v>
      </c>
    </row>
    <row r="868140" spans="2:2" x14ac:dyDescent="0.25">
      <c r="B868140" t="s">
        <v>77</v>
      </c>
    </row>
    <row r="868141" spans="2:2" x14ac:dyDescent="0.25">
      <c r="B868141" t="s">
        <v>78</v>
      </c>
    </row>
    <row r="868142" spans="2:2" x14ac:dyDescent="0.25">
      <c r="B868142" t="s">
        <v>79</v>
      </c>
    </row>
    <row r="868143" spans="2:2" x14ac:dyDescent="0.25">
      <c r="B868143" t="s">
        <v>80</v>
      </c>
    </row>
    <row r="868144" spans="2:2" x14ac:dyDescent="0.25">
      <c r="B868144" t="s">
        <v>81</v>
      </c>
    </row>
    <row r="868145" spans="2:2" x14ac:dyDescent="0.25">
      <c r="B868145" t="s">
        <v>82</v>
      </c>
    </row>
    <row r="868146" spans="2:2" x14ac:dyDescent="0.25">
      <c r="B868146" t="s">
        <v>83</v>
      </c>
    </row>
    <row r="868147" spans="2:2" x14ac:dyDescent="0.25">
      <c r="B868147" t="s">
        <v>84</v>
      </c>
    </row>
    <row r="868148" spans="2:2" x14ac:dyDescent="0.25">
      <c r="B868148" t="s">
        <v>85</v>
      </c>
    </row>
    <row r="868149" spans="2:2" x14ac:dyDescent="0.25">
      <c r="B868149" t="s">
        <v>86</v>
      </c>
    </row>
    <row r="868150" spans="2:2" x14ac:dyDescent="0.25">
      <c r="B868150" t="s">
        <v>87</v>
      </c>
    </row>
    <row r="868151" spans="2:2" x14ac:dyDescent="0.25">
      <c r="B868151" t="s">
        <v>88</v>
      </c>
    </row>
    <row r="868152" spans="2:2" x14ac:dyDescent="0.25">
      <c r="B868152" t="s">
        <v>89</v>
      </c>
    </row>
    <row r="868153" spans="2:2" x14ac:dyDescent="0.25">
      <c r="B868153" t="s">
        <v>90</v>
      </c>
    </row>
    <row r="868154" spans="2:2" x14ac:dyDescent="0.25">
      <c r="B868154" t="s">
        <v>91</v>
      </c>
    </row>
    <row r="868155" spans="2:2" x14ac:dyDescent="0.25">
      <c r="B868155" t="s">
        <v>92</v>
      </c>
    </row>
    <row r="868156" spans="2:2" x14ac:dyDescent="0.25">
      <c r="B868156" t="s">
        <v>93</v>
      </c>
    </row>
    <row r="868157" spans="2:2" x14ac:dyDescent="0.25">
      <c r="B868157" t="s">
        <v>94</v>
      </c>
    </row>
    <row r="868158" spans="2:2" x14ac:dyDescent="0.25">
      <c r="B868158" t="s">
        <v>95</v>
      </c>
    </row>
    <row r="868159" spans="2:2" x14ac:dyDescent="0.25">
      <c r="B868159" t="s">
        <v>96</v>
      </c>
    </row>
    <row r="868160" spans="2:2" x14ac:dyDescent="0.25">
      <c r="B868160" t="s">
        <v>97</v>
      </c>
    </row>
    <row r="868161" spans="2:2" x14ac:dyDescent="0.25">
      <c r="B868161" t="s">
        <v>98</v>
      </c>
    </row>
    <row r="868162" spans="2:2" x14ac:dyDescent="0.25">
      <c r="B868162" t="s">
        <v>99</v>
      </c>
    </row>
    <row r="868163" spans="2:2" x14ac:dyDescent="0.25">
      <c r="B868163" t="s">
        <v>100</v>
      </c>
    </row>
    <row r="868164" spans="2:2" x14ac:dyDescent="0.25">
      <c r="B868164" t="s">
        <v>101</v>
      </c>
    </row>
    <row r="868165" spans="2:2" x14ac:dyDescent="0.25">
      <c r="B868165" t="s">
        <v>102</v>
      </c>
    </row>
    <row r="868166" spans="2:2" x14ac:dyDescent="0.25">
      <c r="B868166" t="s">
        <v>103</v>
      </c>
    </row>
    <row r="868167" spans="2:2" x14ac:dyDescent="0.25">
      <c r="B868167" t="s">
        <v>104</v>
      </c>
    </row>
    <row r="868168" spans="2:2" x14ac:dyDescent="0.25">
      <c r="B868168" t="s">
        <v>105</v>
      </c>
    </row>
    <row r="868169" spans="2:2" x14ac:dyDescent="0.25">
      <c r="B868169" t="s">
        <v>106</v>
      </c>
    </row>
    <row r="868170" spans="2:2" x14ac:dyDescent="0.25">
      <c r="B868170" t="s">
        <v>107</v>
      </c>
    </row>
    <row r="868171" spans="2:2" x14ac:dyDescent="0.25">
      <c r="B868171" t="s">
        <v>108</v>
      </c>
    </row>
    <row r="868172" spans="2:2" x14ac:dyDescent="0.25">
      <c r="B868172" t="s">
        <v>109</v>
      </c>
    </row>
    <row r="868173" spans="2:2" x14ac:dyDescent="0.25">
      <c r="B868173" t="s">
        <v>110</v>
      </c>
    </row>
    <row r="884490" spans="2:2" x14ac:dyDescent="0.25">
      <c r="B884490" t="s">
        <v>30</v>
      </c>
    </row>
    <row r="884491" spans="2:2" x14ac:dyDescent="0.25">
      <c r="B884491" t="s">
        <v>5</v>
      </c>
    </row>
    <row r="884492" spans="2:2" x14ac:dyDescent="0.25">
      <c r="B884492" t="s">
        <v>6</v>
      </c>
    </row>
    <row r="884493" spans="2:2" x14ac:dyDescent="0.25">
      <c r="B884493" t="s">
        <v>7</v>
      </c>
    </row>
    <row r="884494" spans="2:2" x14ac:dyDescent="0.25">
      <c r="B884494" t="s">
        <v>31</v>
      </c>
    </row>
    <row r="884495" spans="2:2" x14ac:dyDescent="0.25">
      <c r="B884495" t="s">
        <v>48</v>
      </c>
    </row>
    <row r="884496" spans="2:2" x14ac:dyDescent="0.25">
      <c r="B884496" t="s">
        <v>49</v>
      </c>
    </row>
    <row r="884497" spans="2:2" x14ac:dyDescent="0.25">
      <c r="B884497" t="s">
        <v>50</v>
      </c>
    </row>
    <row r="884498" spans="2:2" x14ac:dyDescent="0.25">
      <c r="B884498" t="s">
        <v>51</v>
      </c>
    </row>
    <row r="884499" spans="2:2" x14ac:dyDescent="0.25">
      <c r="B884499" t="s">
        <v>52</v>
      </c>
    </row>
    <row r="884500" spans="2:2" x14ac:dyDescent="0.25">
      <c r="B884500" t="s">
        <v>53</v>
      </c>
    </row>
    <row r="884501" spans="2:2" x14ac:dyDescent="0.25">
      <c r="B884501" t="s">
        <v>54</v>
      </c>
    </row>
    <row r="884502" spans="2:2" x14ac:dyDescent="0.25">
      <c r="B884502" t="s">
        <v>55</v>
      </c>
    </row>
    <row r="884503" spans="2:2" x14ac:dyDescent="0.25">
      <c r="B884503" t="s">
        <v>56</v>
      </c>
    </row>
    <row r="884504" spans="2:2" x14ac:dyDescent="0.25">
      <c r="B884504" t="s">
        <v>57</v>
      </c>
    </row>
    <row r="884505" spans="2:2" x14ac:dyDescent="0.25">
      <c r="B884505" t="s">
        <v>58</v>
      </c>
    </row>
    <row r="884506" spans="2:2" x14ac:dyDescent="0.25">
      <c r="B884506" t="s">
        <v>59</v>
      </c>
    </row>
    <row r="884507" spans="2:2" x14ac:dyDescent="0.25">
      <c r="B884507" t="s">
        <v>60</v>
      </c>
    </row>
    <row r="884508" spans="2:2" x14ac:dyDescent="0.25">
      <c r="B884508" t="s">
        <v>61</v>
      </c>
    </row>
    <row r="884509" spans="2:2" x14ac:dyDescent="0.25">
      <c r="B884509" t="s">
        <v>62</v>
      </c>
    </row>
    <row r="884510" spans="2:2" x14ac:dyDescent="0.25">
      <c r="B884510" t="s">
        <v>63</v>
      </c>
    </row>
    <row r="884511" spans="2:2" x14ac:dyDescent="0.25">
      <c r="B884511" t="s">
        <v>64</v>
      </c>
    </row>
    <row r="884512" spans="2:2" x14ac:dyDescent="0.25">
      <c r="B884512" t="s">
        <v>65</v>
      </c>
    </row>
    <row r="884513" spans="2:2" x14ac:dyDescent="0.25">
      <c r="B884513" t="s">
        <v>66</v>
      </c>
    </row>
    <row r="884514" spans="2:2" x14ac:dyDescent="0.25">
      <c r="B884514" t="s">
        <v>67</v>
      </c>
    </row>
    <row r="884515" spans="2:2" x14ac:dyDescent="0.25">
      <c r="B884515" t="s">
        <v>68</v>
      </c>
    </row>
    <row r="884516" spans="2:2" x14ac:dyDescent="0.25">
      <c r="B884516" t="s">
        <v>69</v>
      </c>
    </row>
    <row r="884517" spans="2:2" x14ac:dyDescent="0.25">
      <c r="B884517" t="s">
        <v>70</v>
      </c>
    </row>
    <row r="884518" spans="2:2" x14ac:dyDescent="0.25">
      <c r="B884518" t="s">
        <v>71</v>
      </c>
    </row>
    <row r="884519" spans="2:2" x14ac:dyDescent="0.25">
      <c r="B884519" t="s">
        <v>72</v>
      </c>
    </row>
    <row r="884520" spans="2:2" x14ac:dyDescent="0.25">
      <c r="B884520" t="s">
        <v>73</v>
      </c>
    </row>
    <row r="884521" spans="2:2" x14ac:dyDescent="0.25">
      <c r="B884521" t="s">
        <v>74</v>
      </c>
    </row>
    <row r="884522" spans="2:2" x14ac:dyDescent="0.25">
      <c r="B884522" t="s">
        <v>75</v>
      </c>
    </row>
    <row r="884523" spans="2:2" x14ac:dyDescent="0.25">
      <c r="B884523" t="s">
        <v>76</v>
      </c>
    </row>
    <row r="884524" spans="2:2" x14ac:dyDescent="0.25">
      <c r="B884524" t="s">
        <v>77</v>
      </c>
    </row>
    <row r="884525" spans="2:2" x14ac:dyDescent="0.25">
      <c r="B884525" t="s">
        <v>78</v>
      </c>
    </row>
    <row r="884526" spans="2:2" x14ac:dyDescent="0.25">
      <c r="B884526" t="s">
        <v>79</v>
      </c>
    </row>
    <row r="884527" spans="2:2" x14ac:dyDescent="0.25">
      <c r="B884527" t="s">
        <v>80</v>
      </c>
    </row>
    <row r="884528" spans="2:2" x14ac:dyDescent="0.25">
      <c r="B884528" t="s">
        <v>81</v>
      </c>
    </row>
    <row r="884529" spans="2:2" x14ac:dyDescent="0.25">
      <c r="B884529" t="s">
        <v>82</v>
      </c>
    </row>
    <row r="884530" spans="2:2" x14ac:dyDescent="0.25">
      <c r="B884530" t="s">
        <v>83</v>
      </c>
    </row>
    <row r="884531" spans="2:2" x14ac:dyDescent="0.25">
      <c r="B884531" t="s">
        <v>84</v>
      </c>
    </row>
    <row r="884532" spans="2:2" x14ac:dyDescent="0.25">
      <c r="B884532" t="s">
        <v>85</v>
      </c>
    </row>
    <row r="884533" spans="2:2" x14ac:dyDescent="0.25">
      <c r="B884533" t="s">
        <v>86</v>
      </c>
    </row>
    <row r="884534" spans="2:2" x14ac:dyDescent="0.25">
      <c r="B884534" t="s">
        <v>87</v>
      </c>
    </row>
    <row r="884535" spans="2:2" x14ac:dyDescent="0.25">
      <c r="B884535" t="s">
        <v>88</v>
      </c>
    </row>
    <row r="884536" spans="2:2" x14ac:dyDescent="0.25">
      <c r="B884536" t="s">
        <v>89</v>
      </c>
    </row>
    <row r="884537" spans="2:2" x14ac:dyDescent="0.25">
      <c r="B884537" t="s">
        <v>90</v>
      </c>
    </row>
    <row r="884538" spans="2:2" x14ac:dyDescent="0.25">
      <c r="B884538" t="s">
        <v>91</v>
      </c>
    </row>
    <row r="884539" spans="2:2" x14ac:dyDescent="0.25">
      <c r="B884539" t="s">
        <v>92</v>
      </c>
    </row>
    <row r="884540" spans="2:2" x14ac:dyDescent="0.25">
      <c r="B884540" t="s">
        <v>93</v>
      </c>
    </row>
    <row r="884541" spans="2:2" x14ac:dyDescent="0.25">
      <c r="B884541" t="s">
        <v>94</v>
      </c>
    </row>
    <row r="884542" spans="2:2" x14ac:dyDescent="0.25">
      <c r="B884542" t="s">
        <v>95</v>
      </c>
    </row>
    <row r="884543" spans="2:2" x14ac:dyDescent="0.25">
      <c r="B884543" t="s">
        <v>96</v>
      </c>
    </row>
    <row r="884544" spans="2:2" x14ac:dyDescent="0.25">
      <c r="B884544" t="s">
        <v>97</v>
      </c>
    </row>
    <row r="884545" spans="2:2" x14ac:dyDescent="0.25">
      <c r="B884545" t="s">
        <v>98</v>
      </c>
    </row>
    <row r="884546" spans="2:2" x14ac:dyDescent="0.25">
      <c r="B884546" t="s">
        <v>99</v>
      </c>
    </row>
    <row r="884547" spans="2:2" x14ac:dyDescent="0.25">
      <c r="B884547" t="s">
        <v>100</v>
      </c>
    </row>
    <row r="884548" spans="2:2" x14ac:dyDescent="0.25">
      <c r="B884548" t="s">
        <v>101</v>
      </c>
    </row>
    <row r="884549" spans="2:2" x14ac:dyDescent="0.25">
      <c r="B884549" t="s">
        <v>102</v>
      </c>
    </row>
    <row r="884550" spans="2:2" x14ac:dyDescent="0.25">
      <c r="B884550" t="s">
        <v>103</v>
      </c>
    </row>
    <row r="884551" spans="2:2" x14ac:dyDescent="0.25">
      <c r="B884551" t="s">
        <v>104</v>
      </c>
    </row>
    <row r="884552" spans="2:2" x14ac:dyDescent="0.25">
      <c r="B884552" t="s">
        <v>105</v>
      </c>
    </row>
    <row r="884553" spans="2:2" x14ac:dyDescent="0.25">
      <c r="B884553" t="s">
        <v>106</v>
      </c>
    </row>
    <row r="884554" spans="2:2" x14ac:dyDescent="0.25">
      <c r="B884554" t="s">
        <v>107</v>
      </c>
    </row>
    <row r="884555" spans="2:2" x14ac:dyDescent="0.25">
      <c r="B884555" t="s">
        <v>108</v>
      </c>
    </row>
    <row r="884556" spans="2:2" x14ac:dyDescent="0.25">
      <c r="B884556" t="s">
        <v>109</v>
      </c>
    </row>
    <row r="884557" spans="2:2" x14ac:dyDescent="0.25">
      <c r="B884557" t="s">
        <v>110</v>
      </c>
    </row>
    <row r="900874" spans="2:2" x14ac:dyDescent="0.25">
      <c r="B900874" t="s">
        <v>30</v>
      </c>
    </row>
    <row r="900875" spans="2:2" x14ac:dyDescent="0.25">
      <c r="B900875" t="s">
        <v>5</v>
      </c>
    </row>
    <row r="900876" spans="2:2" x14ac:dyDescent="0.25">
      <c r="B900876" t="s">
        <v>6</v>
      </c>
    </row>
    <row r="900877" spans="2:2" x14ac:dyDescent="0.25">
      <c r="B900877" t="s">
        <v>7</v>
      </c>
    </row>
    <row r="900878" spans="2:2" x14ac:dyDescent="0.25">
      <c r="B900878" t="s">
        <v>31</v>
      </c>
    </row>
    <row r="900879" spans="2:2" x14ac:dyDescent="0.25">
      <c r="B900879" t="s">
        <v>48</v>
      </c>
    </row>
    <row r="900880" spans="2:2" x14ac:dyDescent="0.25">
      <c r="B900880" t="s">
        <v>49</v>
      </c>
    </row>
    <row r="900881" spans="2:2" x14ac:dyDescent="0.25">
      <c r="B900881" t="s">
        <v>50</v>
      </c>
    </row>
    <row r="900882" spans="2:2" x14ac:dyDescent="0.25">
      <c r="B900882" t="s">
        <v>51</v>
      </c>
    </row>
    <row r="900883" spans="2:2" x14ac:dyDescent="0.25">
      <c r="B900883" t="s">
        <v>52</v>
      </c>
    </row>
    <row r="900884" spans="2:2" x14ac:dyDescent="0.25">
      <c r="B900884" t="s">
        <v>53</v>
      </c>
    </row>
    <row r="900885" spans="2:2" x14ac:dyDescent="0.25">
      <c r="B900885" t="s">
        <v>54</v>
      </c>
    </row>
    <row r="900886" spans="2:2" x14ac:dyDescent="0.25">
      <c r="B900886" t="s">
        <v>55</v>
      </c>
    </row>
    <row r="900887" spans="2:2" x14ac:dyDescent="0.25">
      <c r="B900887" t="s">
        <v>56</v>
      </c>
    </row>
    <row r="900888" spans="2:2" x14ac:dyDescent="0.25">
      <c r="B900888" t="s">
        <v>57</v>
      </c>
    </row>
    <row r="900889" spans="2:2" x14ac:dyDescent="0.25">
      <c r="B900889" t="s">
        <v>58</v>
      </c>
    </row>
    <row r="900890" spans="2:2" x14ac:dyDescent="0.25">
      <c r="B900890" t="s">
        <v>59</v>
      </c>
    </row>
    <row r="900891" spans="2:2" x14ac:dyDescent="0.25">
      <c r="B900891" t="s">
        <v>60</v>
      </c>
    </row>
    <row r="900892" spans="2:2" x14ac:dyDescent="0.25">
      <c r="B900892" t="s">
        <v>61</v>
      </c>
    </row>
    <row r="900893" spans="2:2" x14ac:dyDescent="0.25">
      <c r="B900893" t="s">
        <v>62</v>
      </c>
    </row>
    <row r="900894" spans="2:2" x14ac:dyDescent="0.25">
      <c r="B900894" t="s">
        <v>63</v>
      </c>
    </row>
    <row r="900895" spans="2:2" x14ac:dyDescent="0.25">
      <c r="B900895" t="s">
        <v>64</v>
      </c>
    </row>
    <row r="900896" spans="2:2" x14ac:dyDescent="0.25">
      <c r="B900896" t="s">
        <v>65</v>
      </c>
    </row>
    <row r="900897" spans="2:2" x14ac:dyDescent="0.25">
      <c r="B900897" t="s">
        <v>66</v>
      </c>
    </row>
    <row r="900898" spans="2:2" x14ac:dyDescent="0.25">
      <c r="B900898" t="s">
        <v>67</v>
      </c>
    </row>
    <row r="900899" spans="2:2" x14ac:dyDescent="0.25">
      <c r="B900899" t="s">
        <v>68</v>
      </c>
    </row>
    <row r="900900" spans="2:2" x14ac:dyDescent="0.25">
      <c r="B900900" t="s">
        <v>69</v>
      </c>
    </row>
    <row r="900901" spans="2:2" x14ac:dyDescent="0.25">
      <c r="B900901" t="s">
        <v>70</v>
      </c>
    </row>
    <row r="900902" spans="2:2" x14ac:dyDescent="0.25">
      <c r="B900902" t="s">
        <v>71</v>
      </c>
    </row>
    <row r="900903" spans="2:2" x14ac:dyDescent="0.25">
      <c r="B900903" t="s">
        <v>72</v>
      </c>
    </row>
    <row r="900904" spans="2:2" x14ac:dyDescent="0.25">
      <c r="B900904" t="s">
        <v>73</v>
      </c>
    </row>
    <row r="900905" spans="2:2" x14ac:dyDescent="0.25">
      <c r="B900905" t="s">
        <v>74</v>
      </c>
    </row>
    <row r="900906" spans="2:2" x14ac:dyDescent="0.25">
      <c r="B900906" t="s">
        <v>75</v>
      </c>
    </row>
    <row r="900907" spans="2:2" x14ac:dyDescent="0.25">
      <c r="B900907" t="s">
        <v>76</v>
      </c>
    </row>
    <row r="900908" spans="2:2" x14ac:dyDescent="0.25">
      <c r="B900908" t="s">
        <v>77</v>
      </c>
    </row>
    <row r="900909" spans="2:2" x14ac:dyDescent="0.25">
      <c r="B900909" t="s">
        <v>78</v>
      </c>
    </row>
    <row r="900910" spans="2:2" x14ac:dyDescent="0.25">
      <c r="B900910" t="s">
        <v>79</v>
      </c>
    </row>
    <row r="900911" spans="2:2" x14ac:dyDescent="0.25">
      <c r="B900911" t="s">
        <v>80</v>
      </c>
    </row>
    <row r="900912" spans="2:2" x14ac:dyDescent="0.25">
      <c r="B900912" t="s">
        <v>81</v>
      </c>
    </row>
    <row r="900913" spans="2:2" x14ac:dyDescent="0.25">
      <c r="B900913" t="s">
        <v>82</v>
      </c>
    </row>
    <row r="900914" spans="2:2" x14ac:dyDescent="0.25">
      <c r="B900914" t="s">
        <v>83</v>
      </c>
    </row>
    <row r="900915" spans="2:2" x14ac:dyDescent="0.25">
      <c r="B900915" t="s">
        <v>84</v>
      </c>
    </row>
    <row r="900916" spans="2:2" x14ac:dyDescent="0.25">
      <c r="B900916" t="s">
        <v>85</v>
      </c>
    </row>
    <row r="900917" spans="2:2" x14ac:dyDescent="0.25">
      <c r="B900917" t="s">
        <v>86</v>
      </c>
    </row>
    <row r="900918" spans="2:2" x14ac:dyDescent="0.25">
      <c r="B900918" t="s">
        <v>87</v>
      </c>
    </row>
    <row r="900919" spans="2:2" x14ac:dyDescent="0.25">
      <c r="B900919" t="s">
        <v>88</v>
      </c>
    </row>
    <row r="900920" spans="2:2" x14ac:dyDescent="0.25">
      <c r="B900920" t="s">
        <v>89</v>
      </c>
    </row>
    <row r="900921" spans="2:2" x14ac:dyDescent="0.25">
      <c r="B900921" t="s">
        <v>90</v>
      </c>
    </row>
    <row r="900922" spans="2:2" x14ac:dyDescent="0.25">
      <c r="B900922" t="s">
        <v>91</v>
      </c>
    </row>
    <row r="900923" spans="2:2" x14ac:dyDescent="0.25">
      <c r="B900923" t="s">
        <v>92</v>
      </c>
    </row>
    <row r="900924" spans="2:2" x14ac:dyDescent="0.25">
      <c r="B900924" t="s">
        <v>93</v>
      </c>
    </row>
    <row r="900925" spans="2:2" x14ac:dyDescent="0.25">
      <c r="B900925" t="s">
        <v>94</v>
      </c>
    </row>
    <row r="900926" spans="2:2" x14ac:dyDescent="0.25">
      <c r="B900926" t="s">
        <v>95</v>
      </c>
    </row>
    <row r="900927" spans="2:2" x14ac:dyDescent="0.25">
      <c r="B900927" t="s">
        <v>96</v>
      </c>
    </row>
    <row r="900928" spans="2:2" x14ac:dyDescent="0.25">
      <c r="B900928" t="s">
        <v>97</v>
      </c>
    </row>
    <row r="900929" spans="2:2" x14ac:dyDescent="0.25">
      <c r="B900929" t="s">
        <v>98</v>
      </c>
    </row>
    <row r="900930" spans="2:2" x14ac:dyDescent="0.25">
      <c r="B900930" t="s">
        <v>99</v>
      </c>
    </row>
    <row r="900931" spans="2:2" x14ac:dyDescent="0.25">
      <c r="B900931" t="s">
        <v>100</v>
      </c>
    </row>
    <row r="900932" spans="2:2" x14ac:dyDescent="0.25">
      <c r="B900932" t="s">
        <v>101</v>
      </c>
    </row>
    <row r="900933" spans="2:2" x14ac:dyDescent="0.25">
      <c r="B900933" t="s">
        <v>102</v>
      </c>
    </row>
    <row r="900934" spans="2:2" x14ac:dyDescent="0.25">
      <c r="B900934" t="s">
        <v>103</v>
      </c>
    </row>
    <row r="900935" spans="2:2" x14ac:dyDescent="0.25">
      <c r="B900935" t="s">
        <v>104</v>
      </c>
    </row>
    <row r="900936" spans="2:2" x14ac:dyDescent="0.25">
      <c r="B900936" t="s">
        <v>105</v>
      </c>
    </row>
    <row r="900937" spans="2:2" x14ac:dyDescent="0.25">
      <c r="B900937" t="s">
        <v>106</v>
      </c>
    </row>
    <row r="900938" spans="2:2" x14ac:dyDescent="0.25">
      <c r="B900938" t="s">
        <v>107</v>
      </c>
    </row>
    <row r="900939" spans="2:2" x14ac:dyDescent="0.25">
      <c r="B900939" t="s">
        <v>108</v>
      </c>
    </row>
    <row r="900940" spans="2:2" x14ac:dyDescent="0.25">
      <c r="B900940" t="s">
        <v>109</v>
      </c>
    </row>
    <row r="900941" spans="2:2" x14ac:dyDescent="0.25">
      <c r="B900941" t="s">
        <v>110</v>
      </c>
    </row>
    <row r="917258" spans="2:2" x14ac:dyDescent="0.25">
      <c r="B917258" t="s">
        <v>30</v>
      </c>
    </row>
    <row r="917259" spans="2:2" x14ac:dyDescent="0.25">
      <c r="B917259" t="s">
        <v>5</v>
      </c>
    </row>
    <row r="917260" spans="2:2" x14ac:dyDescent="0.25">
      <c r="B917260" t="s">
        <v>6</v>
      </c>
    </row>
    <row r="917261" spans="2:2" x14ac:dyDescent="0.25">
      <c r="B917261" t="s">
        <v>7</v>
      </c>
    </row>
    <row r="917262" spans="2:2" x14ac:dyDescent="0.25">
      <c r="B917262" t="s">
        <v>31</v>
      </c>
    </row>
    <row r="917263" spans="2:2" x14ac:dyDescent="0.25">
      <c r="B917263" t="s">
        <v>48</v>
      </c>
    </row>
    <row r="917264" spans="2:2" x14ac:dyDescent="0.25">
      <c r="B917264" t="s">
        <v>49</v>
      </c>
    </row>
    <row r="917265" spans="2:2" x14ac:dyDescent="0.25">
      <c r="B917265" t="s">
        <v>50</v>
      </c>
    </row>
    <row r="917266" spans="2:2" x14ac:dyDescent="0.25">
      <c r="B917266" t="s">
        <v>51</v>
      </c>
    </row>
    <row r="917267" spans="2:2" x14ac:dyDescent="0.25">
      <c r="B917267" t="s">
        <v>52</v>
      </c>
    </row>
    <row r="917268" spans="2:2" x14ac:dyDescent="0.25">
      <c r="B917268" t="s">
        <v>53</v>
      </c>
    </row>
    <row r="917269" spans="2:2" x14ac:dyDescent="0.25">
      <c r="B917269" t="s">
        <v>54</v>
      </c>
    </row>
    <row r="917270" spans="2:2" x14ac:dyDescent="0.25">
      <c r="B917270" t="s">
        <v>55</v>
      </c>
    </row>
    <row r="917271" spans="2:2" x14ac:dyDescent="0.25">
      <c r="B917271" t="s">
        <v>56</v>
      </c>
    </row>
    <row r="917272" spans="2:2" x14ac:dyDescent="0.25">
      <c r="B917272" t="s">
        <v>57</v>
      </c>
    </row>
    <row r="917273" spans="2:2" x14ac:dyDescent="0.25">
      <c r="B917273" t="s">
        <v>58</v>
      </c>
    </row>
    <row r="917274" spans="2:2" x14ac:dyDescent="0.25">
      <c r="B917274" t="s">
        <v>59</v>
      </c>
    </row>
    <row r="917275" spans="2:2" x14ac:dyDescent="0.25">
      <c r="B917275" t="s">
        <v>60</v>
      </c>
    </row>
    <row r="917276" spans="2:2" x14ac:dyDescent="0.25">
      <c r="B917276" t="s">
        <v>61</v>
      </c>
    </row>
    <row r="917277" spans="2:2" x14ac:dyDescent="0.25">
      <c r="B917277" t="s">
        <v>62</v>
      </c>
    </row>
    <row r="917278" spans="2:2" x14ac:dyDescent="0.25">
      <c r="B917278" t="s">
        <v>63</v>
      </c>
    </row>
    <row r="917279" spans="2:2" x14ac:dyDescent="0.25">
      <c r="B917279" t="s">
        <v>64</v>
      </c>
    </row>
    <row r="917280" spans="2:2" x14ac:dyDescent="0.25">
      <c r="B917280" t="s">
        <v>65</v>
      </c>
    </row>
    <row r="917281" spans="2:2" x14ac:dyDescent="0.25">
      <c r="B917281" t="s">
        <v>66</v>
      </c>
    </row>
    <row r="917282" spans="2:2" x14ac:dyDescent="0.25">
      <c r="B917282" t="s">
        <v>67</v>
      </c>
    </row>
    <row r="917283" spans="2:2" x14ac:dyDescent="0.25">
      <c r="B917283" t="s">
        <v>68</v>
      </c>
    </row>
    <row r="917284" spans="2:2" x14ac:dyDescent="0.25">
      <c r="B917284" t="s">
        <v>69</v>
      </c>
    </row>
    <row r="917285" spans="2:2" x14ac:dyDescent="0.25">
      <c r="B917285" t="s">
        <v>70</v>
      </c>
    </row>
    <row r="917286" spans="2:2" x14ac:dyDescent="0.25">
      <c r="B917286" t="s">
        <v>71</v>
      </c>
    </row>
    <row r="917287" spans="2:2" x14ac:dyDescent="0.25">
      <c r="B917287" t="s">
        <v>72</v>
      </c>
    </row>
    <row r="917288" spans="2:2" x14ac:dyDescent="0.25">
      <c r="B917288" t="s">
        <v>73</v>
      </c>
    </row>
    <row r="917289" spans="2:2" x14ac:dyDescent="0.25">
      <c r="B917289" t="s">
        <v>74</v>
      </c>
    </row>
    <row r="917290" spans="2:2" x14ac:dyDescent="0.25">
      <c r="B917290" t="s">
        <v>75</v>
      </c>
    </row>
    <row r="917291" spans="2:2" x14ac:dyDescent="0.25">
      <c r="B917291" t="s">
        <v>76</v>
      </c>
    </row>
    <row r="917292" spans="2:2" x14ac:dyDescent="0.25">
      <c r="B917292" t="s">
        <v>77</v>
      </c>
    </row>
    <row r="917293" spans="2:2" x14ac:dyDescent="0.25">
      <c r="B917293" t="s">
        <v>78</v>
      </c>
    </row>
    <row r="917294" spans="2:2" x14ac:dyDescent="0.25">
      <c r="B917294" t="s">
        <v>79</v>
      </c>
    </row>
    <row r="917295" spans="2:2" x14ac:dyDescent="0.25">
      <c r="B917295" t="s">
        <v>80</v>
      </c>
    </row>
    <row r="917296" spans="2:2" x14ac:dyDescent="0.25">
      <c r="B917296" t="s">
        <v>81</v>
      </c>
    </row>
    <row r="917297" spans="2:2" x14ac:dyDescent="0.25">
      <c r="B917297" t="s">
        <v>82</v>
      </c>
    </row>
    <row r="917298" spans="2:2" x14ac:dyDescent="0.25">
      <c r="B917298" t="s">
        <v>83</v>
      </c>
    </row>
    <row r="917299" spans="2:2" x14ac:dyDescent="0.25">
      <c r="B917299" t="s">
        <v>84</v>
      </c>
    </row>
    <row r="917300" spans="2:2" x14ac:dyDescent="0.25">
      <c r="B917300" t="s">
        <v>85</v>
      </c>
    </row>
    <row r="917301" spans="2:2" x14ac:dyDescent="0.25">
      <c r="B917301" t="s">
        <v>86</v>
      </c>
    </row>
    <row r="917302" spans="2:2" x14ac:dyDescent="0.25">
      <c r="B917302" t="s">
        <v>87</v>
      </c>
    </row>
    <row r="917303" spans="2:2" x14ac:dyDescent="0.25">
      <c r="B917303" t="s">
        <v>88</v>
      </c>
    </row>
    <row r="917304" spans="2:2" x14ac:dyDescent="0.25">
      <c r="B917304" t="s">
        <v>89</v>
      </c>
    </row>
    <row r="917305" spans="2:2" x14ac:dyDescent="0.25">
      <c r="B917305" t="s">
        <v>90</v>
      </c>
    </row>
    <row r="917306" spans="2:2" x14ac:dyDescent="0.25">
      <c r="B917306" t="s">
        <v>91</v>
      </c>
    </row>
    <row r="917307" spans="2:2" x14ac:dyDescent="0.25">
      <c r="B917307" t="s">
        <v>92</v>
      </c>
    </row>
    <row r="917308" spans="2:2" x14ac:dyDescent="0.25">
      <c r="B917308" t="s">
        <v>93</v>
      </c>
    </row>
    <row r="917309" spans="2:2" x14ac:dyDescent="0.25">
      <c r="B917309" t="s">
        <v>94</v>
      </c>
    </row>
    <row r="917310" spans="2:2" x14ac:dyDescent="0.25">
      <c r="B917310" t="s">
        <v>95</v>
      </c>
    </row>
    <row r="917311" spans="2:2" x14ac:dyDescent="0.25">
      <c r="B917311" t="s">
        <v>96</v>
      </c>
    </row>
    <row r="917312" spans="2:2" x14ac:dyDescent="0.25">
      <c r="B917312" t="s">
        <v>97</v>
      </c>
    </row>
    <row r="917313" spans="2:2" x14ac:dyDescent="0.25">
      <c r="B917313" t="s">
        <v>98</v>
      </c>
    </row>
    <row r="917314" spans="2:2" x14ac:dyDescent="0.25">
      <c r="B917314" t="s">
        <v>99</v>
      </c>
    </row>
    <row r="917315" spans="2:2" x14ac:dyDescent="0.25">
      <c r="B917315" t="s">
        <v>100</v>
      </c>
    </row>
    <row r="917316" spans="2:2" x14ac:dyDescent="0.25">
      <c r="B917316" t="s">
        <v>101</v>
      </c>
    </row>
    <row r="917317" spans="2:2" x14ac:dyDescent="0.25">
      <c r="B917317" t="s">
        <v>102</v>
      </c>
    </row>
    <row r="917318" spans="2:2" x14ac:dyDescent="0.25">
      <c r="B917318" t="s">
        <v>103</v>
      </c>
    </row>
    <row r="917319" spans="2:2" x14ac:dyDescent="0.25">
      <c r="B917319" t="s">
        <v>104</v>
      </c>
    </row>
    <row r="917320" spans="2:2" x14ac:dyDescent="0.25">
      <c r="B917320" t="s">
        <v>105</v>
      </c>
    </row>
    <row r="917321" spans="2:2" x14ac:dyDescent="0.25">
      <c r="B917321" t="s">
        <v>106</v>
      </c>
    </row>
    <row r="917322" spans="2:2" x14ac:dyDescent="0.25">
      <c r="B917322" t="s">
        <v>107</v>
      </c>
    </row>
    <row r="917323" spans="2:2" x14ac:dyDescent="0.25">
      <c r="B917323" t="s">
        <v>108</v>
      </c>
    </row>
    <row r="917324" spans="2:2" x14ac:dyDescent="0.25">
      <c r="B917324" t="s">
        <v>109</v>
      </c>
    </row>
    <row r="917325" spans="2:2" x14ac:dyDescent="0.25">
      <c r="B917325" t="s">
        <v>110</v>
      </c>
    </row>
    <row r="933642" spans="2:2" x14ac:dyDescent="0.25">
      <c r="B933642" t="s">
        <v>30</v>
      </c>
    </row>
    <row r="933643" spans="2:2" x14ac:dyDescent="0.25">
      <c r="B933643" t="s">
        <v>5</v>
      </c>
    </row>
    <row r="933644" spans="2:2" x14ac:dyDescent="0.25">
      <c r="B933644" t="s">
        <v>6</v>
      </c>
    </row>
    <row r="933645" spans="2:2" x14ac:dyDescent="0.25">
      <c r="B933645" t="s">
        <v>7</v>
      </c>
    </row>
    <row r="933646" spans="2:2" x14ac:dyDescent="0.25">
      <c r="B933646" t="s">
        <v>31</v>
      </c>
    </row>
    <row r="933647" spans="2:2" x14ac:dyDescent="0.25">
      <c r="B933647" t="s">
        <v>48</v>
      </c>
    </row>
    <row r="933648" spans="2:2" x14ac:dyDescent="0.25">
      <c r="B933648" t="s">
        <v>49</v>
      </c>
    </row>
    <row r="933649" spans="2:2" x14ac:dyDescent="0.25">
      <c r="B933649" t="s">
        <v>50</v>
      </c>
    </row>
    <row r="933650" spans="2:2" x14ac:dyDescent="0.25">
      <c r="B933650" t="s">
        <v>51</v>
      </c>
    </row>
    <row r="933651" spans="2:2" x14ac:dyDescent="0.25">
      <c r="B933651" t="s">
        <v>52</v>
      </c>
    </row>
    <row r="933652" spans="2:2" x14ac:dyDescent="0.25">
      <c r="B933652" t="s">
        <v>53</v>
      </c>
    </row>
    <row r="933653" spans="2:2" x14ac:dyDescent="0.25">
      <c r="B933653" t="s">
        <v>54</v>
      </c>
    </row>
    <row r="933654" spans="2:2" x14ac:dyDescent="0.25">
      <c r="B933654" t="s">
        <v>55</v>
      </c>
    </row>
    <row r="933655" spans="2:2" x14ac:dyDescent="0.25">
      <c r="B933655" t="s">
        <v>56</v>
      </c>
    </row>
    <row r="933656" spans="2:2" x14ac:dyDescent="0.25">
      <c r="B933656" t="s">
        <v>57</v>
      </c>
    </row>
    <row r="933657" spans="2:2" x14ac:dyDescent="0.25">
      <c r="B933657" t="s">
        <v>58</v>
      </c>
    </row>
    <row r="933658" spans="2:2" x14ac:dyDescent="0.25">
      <c r="B933658" t="s">
        <v>59</v>
      </c>
    </row>
    <row r="933659" spans="2:2" x14ac:dyDescent="0.25">
      <c r="B933659" t="s">
        <v>60</v>
      </c>
    </row>
    <row r="933660" spans="2:2" x14ac:dyDescent="0.25">
      <c r="B933660" t="s">
        <v>61</v>
      </c>
    </row>
    <row r="933661" spans="2:2" x14ac:dyDescent="0.25">
      <c r="B933661" t="s">
        <v>62</v>
      </c>
    </row>
    <row r="933662" spans="2:2" x14ac:dyDescent="0.25">
      <c r="B933662" t="s">
        <v>63</v>
      </c>
    </row>
    <row r="933663" spans="2:2" x14ac:dyDescent="0.25">
      <c r="B933663" t="s">
        <v>64</v>
      </c>
    </row>
    <row r="933664" spans="2:2" x14ac:dyDescent="0.25">
      <c r="B933664" t="s">
        <v>65</v>
      </c>
    </row>
    <row r="933665" spans="2:2" x14ac:dyDescent="0.25">
      <c r="B933665" t="s">
        <v>66</v>
      </c>
    </row>
    <row r="933666" spans="2:2" x14ac:dyDescent="0.25">
      <c r="B933666" t="s">
        <v>67</v>
      </c>
    </row>
    <row r="933667" spans="2:2" x14ac:dyDescent="0.25">
      <c r="B933667" t="s">
        <v>68</v>
      </c>
    </row>
    <row r="933668" spans="2:2" x14ac:dyDescent="0.25">
      <c r="B933668" t="s">
        <v>69</v>
      </c>
    </row>
    <row r="933669" spans="2:2" x14ac:dyDescent="0.25">
      <c r="B933669" t="s">
        <v>70</v>
      </c>
    </row>
    <row r="933670" spans="2:2" x14ac:dyDescent="0.25">
      <c r="B933670" t="s">
        <v>71</v>
      </c>
    </row>
    <row r="933671" spans="2:2" x14ac:dyDescent="0.25">
      <c r="B933671" t="s">
        <v>72</v>
      </c>
    </row>
    <row r="933672" spans="2:2" x14ac:dyDescent="0.25">
      <c r="B933672" t="s">
        <v>73</v>
      </c>
    </row>
    <row r="933673" spans="2:2" x14ac:dyDescent="0.25">
      <c r="B933673" t="s">
        <v>74</v>
      </c>
    </row>
    <row r="933674" spans="2:2" x14ac:dyDescent="0.25">
      <c r="B933674" t="s">
        <v>75</v>
      </c>
    </row>
    <row r="933675" spans="2:2" x14ac:dyDescent="0.25">
      <c r="B933675" t="s">
        <v>76</v>
      </c>
    </row>
    <row r="933676" spans="2:2" x14ac:dyDescent="0.25">
      <c r="B933676" t="s">
        <v>77</v>
      </c>
    </row>
    <row r="933677" spans="2:2" x14ac:dyDescent="0.25">
      <c r="B933677" t="s">
        <v>78</v>
      </c>
    </row>
    <row r="933678" spans="2:2" x14ac:dyDescent="0.25">
      <c r="B933678" t="s">
        <v>79</v>
      </c>
    </row>
    <row r="933679" spans="2:2" x14ac:dyDescent="0.25">
      <c r="B933679" t="s">
        <v>80</v>
      </c>
    </row>
    <row r="933680" spans="2:2" x14ac:dyDescent="0.25">
      <c r="B933680" t="s">
        <v>81</v>
      </c>
    </row>
    <row r="933681" spans="2:2" x14ac:dyDescent="0.25">
      <c r="B933681" t="s">
        <v>82</v>
      </c>
    </row>
    <row r="933682" spans="2:2" x14ac:dyDescent="0.25">
      <c r="B933682" t="s">
        <v>83</v>
      </c>
    </row>
    <row r="933683" spans="2:2" x14ac:dyDescent="0.25">
      <c r="B933683" t="s">
        <v>84</v>
      </c>
    </row>
    <row r="933684" spans="2:2" x14ac:dyDescent="0.25">
      <c r="B933684" t="s">
        <v>85</v>
      </c>
    </row>
    <row r="933685" spans="2:2" x14ac:dyDescent="0.25">
      <c r="B933685" t="s">
        <v>86</v>
      </c>
    </row>
    <row r="933686" spans="2:2" x14ac:dyDescent="0.25">
      <c r="B933686" t="s">
        <v>87</v>
      </c>
    </row>
    <row r="933687" spans="2:2" x14ac:dyDescent="0.25">
      <c r="B933687" t="s">
        <v>88</v>
      </c>
    </row>
    <row r="933688" spans="2:2" x14ac:dyDescent="0.25">
      <c r="B933688" t="s">
        <v>89</v>
      </c>
    </row>
    <row r="933689" spans="2:2" x14ac:dyDescent="0.25">
      <c r="B933689" t="s">
        <v>90</v>
      </c>
    </row>
    <row r="933690" spans="2:2" x14ac:dyDescent="0.25">
      <c r="B933690" t="s">
        <v>91</v>
      </c>
    </row>
    <row r="933691" spans="2:2" x14ac:dyDescent="0.25">
      <c r="B933691" t="s">
        <v>92</v>
      </c>
    </row>
    <row r="933692" spans="2:2" x14ac:dyDescent="0.25">
      <c r="B933692" t="s">
        <v>93</v>
      </c>
    </row>
    <row r="933693" spans="2:2" x14ac:dyDescent="0.25">
      <c r="B933693" t="s">
        <v>94</v>
      </c>
    </row>
    <row r="933694" spans="2:2" x14ac:dyDescent="0.25">
      <c r="B933694" t="s">
        <v>95</v>
      </c>
    </row>
    <row r="933695" spans="2:2" x14ac:dyDescent="0.25">
      <c r="B933695" t="s">
        <v>96</v>
      </c>
    </row>
    <row r="933696" spans="2:2" x14ac:dyDescent="0.25">
      <c r="B933696" t="s">
        <v>97</v>
      </c>
    </row>
    <row r="933697" spans="2:2" x14ac:dyDescent="0.25">
      <c r="B933697" t="s">
        <v>98</v>
      </c>
    </row>
    <row r="933698" spans="2:2" x14ac:dyDescent="0.25">
      <c r="B933698" t="s">
        <v>99</v>
      </c>
    </row>
    <row r="933699" spans="2:2" x14ac:dyDescent="0.25">
      <c r="B933699" t="s">
        <v>100</v>
      </c>
    </row>
    <row r="933700" spans="2:2" x14ac:dyDescent="0.25">
      <c r="B933700" t="s">
        <v>101</v>
      </c>
    </row>
    <row r="933701" spans="2:2" x14ac:dyDescent="0.25">
      <c r="B933701" t="s">
        <v>102</v>
      </c>
    </row>
    <row r="933702" spans="2:2" x14ac:dyDescent="0.25">
      <c r="B933702" t="s">
        <v>103</v>
      </c>
    </row>
    <row r="933703" spans="2:2" x14ac:dyDescent="0.25">
      <c r="B933703" t="s">
        <v>104</v>
      </c>
    </row>
    <row r="933704" spans="2:2" x14ac:dyDescent="0.25">
      <c r="B933704" t="s">
        <v>105</v>
      </c>
    </row>
    <row r="933705" spans="2:2" x14ac:dyDescent="0.25">
      <c r="B933705" t="s">
        <v>106</v>
      </c>
    </row>
    <row r="933706" spans="2:2" x14ac:dyDescent="0.25">
      <c r="B933706" t="s">
        <v>107</v>
      </c>
    </row>
    <row r="933707" spans="2:2" x14ac:dyDescent="0.25">
      <c r="B933707" t="s">
        <v>108</v>
      </c>
    </row>
    <row r="933708" spans="2:2" x14ac:dyDescent="0.25">
      <c r="B933708" t="s">
        <v>109</v>
      </c>
    </row>
    <row r="933709" spans="2:2" x14ac:dyDescent="0.25">
      <c r="B933709" t="s">
        <v>110</v>
      </c>
    </row>
    <row r="950026" spans="2:2" x14ac:dyDescent="0.25">
      <c r="B950026" t="s">
        <v>30</v>
      </c>
    </row>
    <row r="950027" spans="2:2" x14ac:dyDescent="0.25">
      <c r="B950027" t="s">
        <v>5</v>
      </c>
    </row>
    <row r="950028" spans="2:2" x14ac:dyDescent="0.25">
      <c r="B950028" t="s">
        <v>6</v>
      </c>
    </row>
    <row r="950029" spans="2:2" x14ac:dyDescent="0.25">
      <c r="B950029" t="s">
        <v>7</v>
      </c>
    </row>
    <row r="950030" spans="2:2" x14ac:dyDescent="0.25">
      <c r="B950030" t="s">
        <v>31</v>
      </c>
    </row>
    <row r="950031" spans="2:2" x14ac:dyDescent="0.25">
      <c r="B950031" t="s">
        <v>48</v>
      </c>
    </row>
    <row r="950032" spans="2:2" x14ac:dyDescent="0.25">
      <c r="B950032" t="s">
        <v>49</v>
      </c>
    </row>
    <row r="950033" spans="2:2" x14ac:dyDescent="0.25">
      <c r="B950033" t="s">
        <v>50</v>
      </c>
    </row>
    <row r="950034" spans="2:2" x14ac:dyDescent="0.25">
      <c r="B950034" t="s">
        <v>51</v>
      </c>
    </row>
    <row r="950035" spans="2:2" x14ac:dyDescent="0.25">
      <c r="B950035" t="s">
        <v>52</v>
      </c>
    </row>
    <row r="950036" spans="2:2" x14ac:dyDescent="0.25">
      <c r="B950036" t="s">
        <v>53</v>
      </c>
    </row>
    <row r="950037" spans="2:2" x14ac:dyDescent="0.25">
      <c r="B950037" t="s">
        <v>54</v>
      </c>
    </row>
    <row r="950038" spans="2:2" x14ac:dyDescent="0.25">
      <c r="B950038" t="s">
        <v>55</v>
      </c>
    </row>
    <row r="950039" spans="2:2" x14ac:dyDescent="0.25">
      <c r="B950039" t="s">
        <v>56</v>
      </c>
    </row>
    <row r="950040" spans="2:2" x14ac:dyDescent="0.25">
      <c r="B950040" t="s">
        <v>57</v>
      </c>
    </row>
    <row r="950041" spans="2:2" x14ac:dyDescent="0.25">
      <c r="B950041" t="s">
        <v>58</v>
      </c>
    </row>
    <row r="950042" spans="2:2" x14ac:dyDescent="0.25">
      <c r="B950042" t="s">
        <v>59</v>
      </c>
    </row>
    <row r="950043" spans="2:2" x14ac:dyDescent="0.25">
      <c r="B950043" t="s">
        <v>60</v>
      </c>
    </row>
    <row r="950044" spans="2:2" x14ac:dyDescent="0.25">
      <c r="B950044" t="s">
        <v>61</v>
      </c>
    </row>
    <row r="950045" spans="2:2" x14ac:dyDescent="0.25">
      <c r="B950045" t="s">
        <v>62</v>
      </c>
    </row>
    <row r="950046" spans="2:2" x14ac:dyDescent="0.25">
      <c r="B950046" t="s">
        <v>63</v>
      </c>
    </row>
    <row r="950047" spans="2:2" x14ac:dyDescent="0.25">
      <c r="B950047" t="s">
        <v>64</v>
      </c>
    </row>
    <row r="950048" spans="2:2" x14ac:dyDescent="0.25">
      <c r="B950048" t="s">
        <v>65</v>
      </c>
    </row>
    <row r="950049" spans="2:2" x14ac:dyDescent="0.25">
      <c r="B950049" t="s">
        <v>66</v>
      </c>
    </row>
    <row r="950050" spans="2:2" x14ac:dyDescent="0.25">
      <c r="B950050" t="s">
        <v>67</v>
      </c>
    </row>
    <row r="950051" spans="2:2" x14ac:dyDescent="0.25">
      <c r="B950051" t="s">
        <v>68</v>
      </c>
    </row>
    <row r="950052" spans="2:2" x14ac:dyDescent="0.25">
      <c r="B950052" t="s">
        <v>69</v>
      </c>
    </row>
    <row r="950053" spans="2:2" x14ac:dyDescent="0.25">
      <c r="B950053" t="s">
        <v>70</v>
      </c>
    </row>
    <row r="950054" spans="2:2" x14ac:dyDescent="0.25">
      <c r="B950054" t="s">
        <v>71</v>
      </c>
    </row>
    <row r="950055" spans="2:2" x14ac:dyDescent="0.25">
      <c r="B950055" t="s">
        <v>72</v>
      </c>
    </row>
    <row r="950056" spans="2:2" x14ac:dyDescent="0.25">
      <c r="B950056" t="s">
        <v>73</v>
      </c>
    </row>
    <row r="950057" spans="2:2" x14ac:dyDescent="0.25">
      <c r="B950057" t="s">
        <v>74</v>
      </c>
    </row>
    <row r="950058" spans="2:2" x14ac:dyDescent="0.25">
      <c r="B950058" t="s">
        <v>75</v>
      </c>
    </row>
    <row r="950059" spans="2:2" x14ac:dyDescent="0.25">
      <c r="B950059" t="s">
        <v>76</v>
      </c>
    </row>
    <row r="950060" spans="2:2" x14ac:dyDescent="0.25">
      <c r="B950060" t="s">
        <v>77</v>
      </c>
    </row>
    <row r="950061" spans="2:2" x14ac:dyDescent="0.25">
      <c r="B950061" t="s">
        <v>78</v>
      </c>
    </row>
    <row r="950062" spans="2:2" x14ac:dyDescent="0.25">
      <c r="B950062" t="s">
        <v>79</v>
      </c>
    </row>
    <row r="950063" spans="2:2" x14ac:dyDescent="0.25">
      <c r="B950063" t="s">
        <v>80</v>
      </c>
    </row>
    <row r="950064" spans="2:2" x14ac:dyDescent="0.25">
      <c r="B950064" t="s">
        <v>81</v>
      </c>
    </row>
    <row r="950065" spans="2:2" x14ac:dyDescent="0.25">
      <c r="B950065" t="s">
        <v>82</v>
      </c>
    </row>
    <row r="950066" spans="2:2" x14ac:dyDescent="0.25">
      <c r="B950066" t="s">
        <v>83</v>
      </c>
    </row>
    <row r="950067" spans="2:2" x14ac:dyDescent="0.25">
      <c r="B950067" t="s">
        <v>84</v>
      </c>
    </row>
    <row r="950068" spans="2:2" x14ac:dyDescent="0.25">
      <c r="B950068" t="s">
        <v>85</v>
      </c>
    </row>
    <row r="950069" spans="2:2" x14ac:dyDescent="0.25">
      <c r="B950069" t="s">
        <v>86</v>
      </c>
    </row>
    <row r="950070" spans="2:2" x14ac:dyDescent="0.25">
      <c r="B950070" t="s">
        <v>87</v>
      </c>
    </row>
    <row r="950071" spans="2:2" x14ac:dyDescent="0.25">
      <c r="B950071" t="s">
        <v>88</v>
      </c>
    </row>
    <row r="950072" spans="2:2" x14ac:dyDescent="0.25">
      <c r="B950072" t="s">
        <v>89</v>
      </c>
    </row>
    <row r="950073" spans="2:2" x14ac:dyDescent="0.25">
      <c r="B950073" t="s">
        <v>90</v>
      </c>
    </row>
    <row r="950074" spans="2:2" x14ac:dyDescent="0.25">
      <c r="B950074" t="s">
        <v>91</v>
      </c>
    </row>
    <row r="950075" spans="2:2" x14ac:dyDescent="0.25">
      <c r="B950075" t="s">
        <v>92</v>
      </c>
    </row>
    <row r="950076" spans="2:2" x14ac:dyDescent="0.25">
      <c r="B950076" t="s">
        <v>93</v>
      </c>
    </row>
    <row r="950077" spans="2:2" x14ac:dyDescent="0.25">
      <c r="B950077" t="s">
        <v>94</v>
      </c>
    </row>
    <row r="950078" spans="2:2" x14ac:dyDescent="0.25">
      <c r="B950078" t="s">
        <v>95</v>
      </c>
    </row>
    <row r="950079" spans="2:2" x14ac:dyDescent="0.25">
      <c r="B950079" t="s">
        <v>96</v>
      </c>
    </row>
    <row r="950080" spans="2:2" x14ac:dyDescent="0.25">
      <c r="B950080" t="s">
        <v>97</v>
      </c>
    </row>
    <row r="950081" spans="2:2" x14ac:dyDescent="0.25">
      <c r="B950081" t="s">
        <v>98</v>
      </c>
    </row>
    <row r="950082" spans="2:2" x14ac:dyDescent="0.25">
      <c r="B950082" t="s">
        <v>99</v>
      </c>
    </row>
    <row r="950083" spans="2:2" x14ac:dyDescent="0.25">
      <c r="B950083" t="s">
        <v>100</v>
      </c>
    </row>
    <row r="950084" spans="2:2" x14ac:dyDescent="0.25">
      <c r="B950084" t="s">
        <v>101</v>
      </c>
    </row>
    <row r="950085" spans="2:2" x14ac:dyDescent="0.25">
      <c r="B950085" t="s">
        <v>102</v>
      </c>
    </row>
    <row r="950086" spans="2:2" x14ac:dyDescent="0.25">
      <c r="B950086" t="s">
        <v>103</v>
      </c>
    </row>
    <row r="950087" spans="2:2" x14ac:dyDescent="0.25">
      <c r="B950087" t="s">
        <v>104</v>
      </c>
    </row>
    <row r="950088" spans="2:2" x14ac:dyDescent="0.25">
      <c r="B950088" t="s">
        <v>105</v>
      </c>
    </row>
    <row r="950089" spans="2:2" x14ac:dyDescent="0.25">
      <c r="B950089" t="s">
        <v>106</v>
      </c>
    </row>
    <row r="950090" spans="2:2" x14ac:dyDescent="0.25">
      <c r="B950090" t="s">
        <v>107</v>
      </c>
    </row>
    <row r="950091" spans="2:2" x14ac:dyDescent="0.25">
      <c r="B950091" t="s">
        <v>108</v>
      </c>
    </row>
    <row r="950092" spans="2:2" x14ac:dyDescent="0.25">
      <c r="B950092" t="s">
        <v>109</v>
      </c>
    </row>
    <row r="950093" spans="2:2" x14ac:dyDescent="0.25">
      <c r="B950093" t="s">
        <v>110</v>
      </c>
    </row>
    <row r="966410" spans="2:2" x14ac:dyDescent="0.25">
      <c r="B966410" t="s">
        <v>30</v>
      </c>
    </row>
    <row r="966411" spans="2:2" x14ac:dyDescent="0.25">
      <c r="B966411" t="s">
        <v>5</v>
      </c>
    </row>
    <row r="966412" spans="2:2" x14ac:dyDescent="0.25">
      <c r="B966412" t="s">
        <v>6</v>
      </c>
    </row>
    <row r="966413" spans="2:2" x14ac:dyDescent="0.25">
      <c r="B966413" t="s">
        <v>7</v>
      </c>
    </row>
    <row r="966414" spans="2:2" x14ac:dyDescent="0.25">
      <c r="B966414" t="s">
        <v>31</v>
      </c>
    </row>
    <row r="966415" spans="2:2" x14ac:dyDescent="0.25">
      <c r="B966415" t="s">
        <v>48</v>
      </c>
    </row>
    <row r="966416" spans="2:2" x14ac:dyDescent="0.25">
      <c r="B966416" t="s">
        <v>49</v>
      </c>
    </row>
    <row r="966417" spans="2:2" x14ac:dyDescent="0.25">
      <c r="B966417" t="s">
        <v>50</v>
      </c>
    </row>
    <row r="966418" spans="2:2" x14ac:dyDescent="0.25">
      <c r="B966418" t="s">
        <v>51</v>
      </c>
    </row>
    <row r="966419" spans="2:2" x14ac:dyDescent="0.25">
      <c r="B966419" t="s">
        <v>52</v>
      </c>
    </row>
    <row r="966420" spans="2:2" x14ac:dyDescent="0.25">
      <c r="B966420" t="s">
        <v>53</v>
      </c>
    </row>
    <row r="966421" spans="2:2" x14ac:dyDescent="0.25">
      <c r="B966421" t="s">
        <v>54</v>
      </c>
    </row>
    <row r="966422" spans="2:2" x14ac:dyDescent="0.25">
      <c r="B966422" t="s">
        <v>55</v>
      </c>
    </row>
    <row r="966423" spans="2:2" x14ac:dyDescent="0.25">
      <c r="B966423" t="s">
        <v>56</v>
      </c>
    </row>
    <row r="966424" spans="2:2" x14ac:dyDescent="0.25">
      <c r="B966424" t="s">
        <v>57</v>
      </c>
    </row>
    <row r="966425" spans="2:2" x14ac:dyDescent="0.25">
      <c r="B966425" t="s">
        <v>58</v>
      </c>
    </row>
    <row r="966426" spans="2:2" x14ac:dyDescent="0.25">
      <c r="B966426" t="s">
        <v>59</v>
      </c>
    </row>
    <row r="966427" spans="2:2" x14ac:dyDescent="0.25">
      <c r="B966427" t="s">
        <v>60</v>
      </c>
    </row>
    <row r="966428" spans="2:2" x14ac:dyDescent="0.25">
      <c r="B966428" t="s">
        <v>61</v>
      </c>
    </row>
    <row r="966429" spans="2:2" x14ac:dyDescent="0.25">
      <c r="B966429" t="s">
        <v>62</v>
      </c>
    </row>
    <row r="966430" spans="2:2" x14ac:dyDescent="0.25">
      <c r="B966430" t="s">
        <v>63</v>
      </c>
    </row>
    <row r="966431" spans="2:2" x14ac:dyDescent="0.25">
      <c r="B966431" t="s">
        <v>64</v>
      </c>
    </row>
    <row r="966432" spans="2:2" x14ac:dyDescent="0.25">
      <c r="B966432" t="s">
        <v>65</v>
      </c>
    </row>
    <row r="966433" spans="2:2" x14ac:dyDescent="0.25">
      <c r="B966433" t="s">
        <v>66</v>
      </c>
    </row>
    <row r="966434" spans="2:2" x14ac:dyDescent="0.25">
      <c r="B966434" t="s">
        <v>67</v>
      </c>
    </row>
    <row r="966435" spans="2:2" x14ac:dyDescent="0.25">
      <c r="B966435" t="s">
        <v>68</v>
      </c>
    </row>
    <row r="966436" spans="2:2" x14ac:dyDescent="0.25">
      <c r="B966436" t="s">
        <v>69</v>
      </c>
    </row>
    <row r="966437" spans="2:2" x14ac:dyDescent="0.25">
      <c r="B966437" t="s">
        <v>70</v>
      </c>
    </row>
    <row r="966438" spans="2:2" x14ac:dyDescent="0.25">
      <c r="B966438" t="s">
        <v>71</v>
      </c>
    </row>
    <row r="966439" spans="2:2" x14ac:dyDescent="0.25">
      <c r="B966439" t="s">
        <v>72</v>
      </c>
    </row>
    <row r="966440" spans="2:2" x14ac:dyDescent="0.25">
      <c r="B966440" t="s">
        <v>73</v>
      </c>
    </row>
    <row r="966441" spans="2:2" x14ac:dyDescent="0.25">
      <c r="B966441" t="s">
        <v>74</v>
      </c>
    </row>
    <row r="966442" spans="2:2" x14ac:dyDescent="0.25">
      <c r="B966442" t="s">
        <v>75</v>
      </c>
    </row>
    <row r="966443" spans="2:2" x14ac:dyDescent="0.25">
      <c r="B966443" t="s">
        <v>76</v>
      </c>
    </row>
    <row r="966444" spans="2:2" x14ac:dyDescent="0.25">
      <c r="B966444" t="s">
        <v>77</v>
      </c>
    </row>
    <row r="966445" spans="2:2" x14ac:dyDescent="0.25">
      <c r="B966445" t="s">
        <v>78</v>
      </c>
    </row>
    <row r="966446" spans="2:2" x14ac:dyDescent="0.25">
      <c r="B966446" t="s">
        <v>79</v>
      </c>
    </row>
    <row r="966447" spans="2:2" x14ac:dyDescent="0.25">
      <c r="B966447" t="s">
        <v>80</v>
      </c>
    </row>
    <row r="966448" spans="2:2" x14ac:dyDescent="0.25">
      <c r="B966448" t="s">
        <v>81</v>
      </c>
    </row>
    <row r="966449" spans="2:2" x14ac:dyDescent="0.25">
      <c r="B966449" t="s">
        <v>82</v>
      </c>
    </row>
    <row r="966450" spans="2:2" x14ac:dyDescent="0.25">
      <c r="B966450" t="s">
        <v>83</v>
      </c>
    </row>
    <row r="966451" spans="2:2" x14ac:dyDescent="0.25">
      <c r="B966451" t="s">
        <v>84</v>
      </c>
    </row>
    <row r="966452" spans="2:2" x14ac:dyDescent="0.25">
      <c r="B966452" t="s">
        <v>85</v>
      </c>
    </row>
    <row r="966453" spans="2:2" x14ac:dyDescent="0.25">
      <c r="B966453" t="s">
        <v>86</v>
      </c>
    </row>
    <row r="966454" spans="2:2" x14ac:dyDescent="0.25">
      <c r="B966454" t="s">
        <v>87</v>
      </c>
    </row>
    <row r="966455" spans="2:2" x14ac:dyDescent="0.25">
      <c r="B966455" t="s">
        <v>88</v>
      </c>
    </row>
    <row r="966456" spans="2:2" x14ac:dyDescent="0.25">
      <c r="B966456" t="s">
        <v>89</v>
      </c>
    </row>
    <row r="966457" spans="2:2" x14ac:dyDescent="0.25">
      <c r="B966457" t="s">
        <v>90</v>
      </c>
    </row>
    <row r="966458" spans="2:2" x14ac:dyDescent="0.25">
      <c r="B966458" t="s">
        <v>91</v>
      </c>
    </row>
    <row r="966459" spans="2:2" x14ac:dyDescent="0.25">
      <c r="B966459" t="s">
        <v>92</v>
      </c>
    </row>
    <row r="966460" spans="2:2" x14ac:dyDescent="0.25">
      <c r="B966460" t="s">
        <v>93</v>
      </c>
    </row>
    <row r="966461" spans="2:2" x14ac:dyDescent="0.25">
      <c r="B966461" t="s">
        <v>94</v>
      </c>
    </row>
    <row r="966462" spans="2:2" x14ac:dyDescent="0.25">
      <c r="B966462" t="s">
        <v>95</v>
      </c>
    </row>
    <row r="966463" spans="2:2" x14ac:dyDescent="0.25">
      <c r="B966463" t="s">
        <v>96</v>
      </c>
    </row>
    <row r="966464" spans="2:2" x14ac:dyDescent="0.25">
      <c r="B966464" t="s">
        <v>97</v>
      </c>
    </row>
    <row r="966465" spans="2:2" x14ac:dyDescent="0.25">
      <c r="B966465" t="s">
        <v>98</v>
      </c>
    </row>
    <row r="966466" spans="2:2" x14ac:dyDescent="0.25">
      <c r="B966466" t="s">
        <v>99</v>
      </c>
    </row>
    <row r="966467" spans="2:2" x14ac:dyDescent="0.25">
      <c r="B966467" t="s">
        <v>100</v>
      </c>
    </row>
    <row r="966468" spans="2:2" x14ac:dyDescent="0.25">
      <c r="B966468" t="s">
        <v>101</v>
      </c>
    </row>
    <row r="966469" spans="2:2" x14ac:dyDescent="0.25">
      <c r="B966469" t="s">
        <v>102</v>
      </c>
    </row>
    <row r="966470" spans="2:2" x14ac:dyDescent="0.25">
      <c r="B966470" t="s">
        <v>103</v>
      </c>
    </row>
    <row r="966471" spans="2:2" x14ac:dyDescent="0.25">
      <c r="B966471" t="s">
        <v>104</v>
      </c>
    </row>
    <row r="966472" spans="2:2" x14ac:dyDescent="0.25">
      <c r="B966472" t="s">
        <v>105</v>
      </c>
    </row>
    <row r="966473" spans="2:2" x14ac:dyDescent="0.25">
      <c r="B966473" t="s">
        <v>106</v>
      </c>
    </row>
    <row r="966474" spans="2:2" x14ac:dyDescent="0.25">
      <c r="B966474" t="s">
        <v>107</v>
      </c>
    </row>
    <row r="966475" spans="2:2" x14ac:dyDescent="0.25">
      <c r="B966475" t="s">
        <v>108</v>
      </c>
    </row>
    <row r="966476" spans="2:2" x14ac:dyDescent="0.25">
      <c r="B966476" t="s">
        <v>109</v>
      </c>
    </row>
    <row r="966477" spans="2:2" x14ac:dyDescent="0.25">
      <c r="B966477" t="s">
        <v>110</v>
      </c>
    </row>
    <row r="982794" spans="2:2" x14ac:dyDescent="0.25">
      <c r="B982794" t="s">
        <v>30</v>
      </c>
    </row>
    <row r="982795" spans="2:2" x14ac:dyDescent="0.25">
      <c r="B982795" t="s">
        <v>5</v>
      </c>
    </row>
    <row r="982796" spans="2:2" x14ac:dyDescent="0.25">
      <c r="B982796" t="s">
        <v>6</v>
      </c>
    </row>
    <row r="982797" spans="2:2" x14ac:dyDescent="0.25">
      <c r="B982797" t="s">
        <v>7</v>
      </c>
    </row>
    <row r="982798" spans="2:2" x14ac:dyDescent="0.25">
      <c r="B982798" t="s">
        <v>31</v>
      </c>
    </row>
    <row r="982799" spans="2:2" x14ac:dyDescent="0.25">
      <c r="B982799" t="s">
        <v>48</v>
      </c>
    </row>
    <row r="982800" spans="2:2" x14ac:dyDescent="0.25">
      <c r="B982800" t="s">
        <v>49</v>
      </c>
    </row>
    <row r="982801" spans="2:2" x14ac:dyDescent="0.25">
      <c r="B982801" t="s">
        <v>50</v>
      </c>
    </row>
    <row r="982802" spans="2:2" x14ac:dyDescent="0.25">
      <c r="B982802" t="s">
        <v>51</v>
      </c>
    </row>
    <row r="982803" spans="2:2" x14ac:dyDescent="0.25">
      <c r="B982803" t="s">
        <v>52</v>
      </c>
    </row>
    <row r="982804" spans="2:2" x14ac:dyDescent="0.25">
      <c r="B982804" t="s">
        <v>53</v>
      </c>
    </row>
    <row r="982805" spans="2:2" x14ac:dyDescent="0.25">
      <c r="B982805" t="s">
        <v>54</v>
      </c>
    </row>
    <row r="982806" spans="2:2" x14ac:dyDescent="0.25">
      <c r="B982806" t="s">
        <v>55</v>
      </c>
    </row>
    <row r="982807" spans="2:2" x14ac:dyDescent="0.25">
      <c r="B982807" t="s">
        <v>56</v>
      </c>
    </row>
    <row r="982808" spans="2:2" x14ac:dyDescent="0.25">
      <c r="B982808" t="s">
        <v>57</v>
      </c>
    </row>
    <row r="982809" spans="2:2" x14ac:dyDescent="0.25">
      <c r="B982809" t="s">
        <v>58</v>
      </c>
    </row>
    <row r="982810" spans="2:2" x14ac:dyDescent="0.25">
      <c r="B982810" t="s">
        <v>59</v>
      </c>
    </row>
    <row r="982811" spans="2:2" x14ac:dyDescent="0.25">
      <c r="B982811" t="s">
        <v>60</v>
      </c>
    </row>
    <row r="982812" spans="2:2" x14ac:dyDescent="0.25">
      <c r="B982812" t="s">
        <v>61</v>
      </c>
    </row>
    <row r="982813" spans="2:2" x14ac:dyDescent="0.25">
      <c r="B982813" t="s">
        <v>62</v>
      </c>
    </row>
    <row r="982814" spans="2:2" x14ac:dyDescent="0.25">
      <c r="B982814" t="s">
        <v>63</v>
      </c>
    </row>
    <row r="982815" spans="2:2" x14ac:dyDescent="0.25">
      <c r="B982815" t="s">
        <v>64</v>
      </c>
    </row>
    <row r="982816" spans="2:2" x14ac:dyDescent="0.25">
      <c r="B982816" t="s">
        <v>65</v>
      </c>
    </row>
    <row r="982817" spans="2:2" x14ac:dyDescent="0.25">
      <c r="B982817" t="s">
        <v>66</v>
      </c>
    </row>
    <row r="982818" spans="2:2" x14ac:dyDescent="0.25">
      <c r="B982818" t="s">
        <v>67</v>
      </c>
    </row>
    <row r="982819" spans="2:2" x14ac:dyDescent="0.25">
      <c r="B982819" t="s">
        <v>68</v>
      </c>
    </row>
    <row r="982820" spans="2:2" x14ac:dyDescent="0.25">
      <c r="B982820" t="s">
        <v>69</v>
      </c>
    </row>
    <row r="982821" spans="2:2" x14ac:dyDescent="0.25">
      <c r="B982821" t="s">
        <v>70</v>
      </c>
    </row>
    <row r="982822" spans="2:2" x14ac:dyDescent="0.25">
      <c r="B982822" t="s">
        <v>71</v>
      </c>
    </row>
    <row r="982823" spans="2:2" x14ac:dyDescent="0.25">
      <c r="B982823" t="s">
        <v>72</v>
      </c>
    </row>
    <row r="982824" spans="2:2" x14ac:dyDescent="0.25">
      <c r="B982824" t="s">
        <v>73</v>
      </c>
    </row>
    <row r="982825" spans="2:2" x14ac:dyDescent="0.25">
      <c r="B982825" t="s">
        <v>74</v>
      </c>
    </row>
    <row r="982826" spans="2:2" x14ac:dyDescent="0.25">
      <c r="B982826" t="s">
        <v>75</v>
      </c>
    </row>
    <row r="982827" spans="2:2" x14ac:dyDescent="0.25">
      <c r="B982827" t="s">
        <v>76</v>
      </c>
    </row>
    <row r="982828" spans="2:2" x14ac:dyDescent="0.25">
      <c r="B982828" t="s">
        <v>77</v>
      </c>
    </row>
    <row r="982829" spans="2:2" x14ac:dyDescent="0.25">
      <c r="B982829" t="s">
        <v>78</v>
      </c>
    </row>
    <row r="982830" spans="2:2" x14ac:dyDescent="0.25">
      <c r="B982830" t="s">
        <v>79</v>
      </c>
    </row>
    <row r="982831" spans="2:2" x14ac:dyDescent="0.25">
      <c r="B982831" t="s">
        <v>80</v>
      </c>
    </row>
    <row r="982832" spans="2:2" x14ac:dyDescent="0.25">
      <c r="B982832" t="s">
        <v>81</v>
      </c>
    </row>
    <row r="982833" spans="2:2" x14ac:dyDescent="0.25">
      <c r="B982833" t="s">
        <v>82</v>
      </c>
    </row>
    <row r="982834" spans="2:2" x14ac:dyDescent="0.25">
      <c r="B982834" t="s">
        <v>83</v>
      </c>
    </row>
    <row r="982835" spans="2:2" x14ac:dyDescent="0.25">
      <c r="B982835" t="s">
        <v>84</v>
      </c>
    </row>
    <row r="982836" spans="2:2" x14ac:dyDescent="0.25">
      <c r="B982836" t="s">
        <v>85</v>
      </c>
    </row>
    <row r="982837" spans="2:2" x14ac:dyDescent="0.25">
      <c r="B982837" t="s">
        <v>86</v>
      </c>
    </row>
    <row r="982838" spans="2:2" x14ac:dyDescent="0.25">
      <c r="B982838" t="s">
        <v>87</v>
      </c>
    </row>
    <row r="982839" spans="2:2" x14ac:dyDescent="0.25">
      <c r="B982839" t="s">
        <v>88</v>
      </c>
    </row>
    <row r="982840" spans="2:2" x14ac:dyDescent="0.25">
      <c r="B982840" t="s">
        <v>89</v>
      </c>
    </row>
    <row r="982841" spans="2:2" x14ac:dyDescent="0.25">
      <c r="B982841" t="s">
        <v>90</v>
      </c>
    </row>
    <row r="982842" spans="2:2" x14ac:dyDescent="0.25">
      <c r="B982842" t="s">
        <v>91</v>
      </c>
    </row>
    <row r="982843" spans="2:2" x14ac:dyDescent="0.25">
      <c r="B982843" t="s">
        <v>92</v>
      </c>
    </row>
    <row r="982844" spans="2:2" x14ac:dyDescent="0.25">
      <c r="B982844" t="s">
        <v>93</v>
      </c>
    </row>
    <row r="982845" spans="2:2" x14ac:dyDescent="0.25">
      <c r="B982845" t="s">
        <v>94</v>
      </c>
    </row>
    <row r="982846" spans="2:2" x14ac:dyDescent="0.25">
      <c r="B982846" t="s">
        <v>95</v>
      </c>
    </row>
    <row r="982847" spans="2:2" x14ac:dyDescent="0.25">
      <c r="B982847" t="s">
        <v>96</v>
      </c>
    </row>
    <row r="982848" spans="2:2" x14ac:dyDescent="0.25">
      <c r="B982848" t="s">
        <v>97</v>
      </c>
    </row>
    <row r="982849" spans="2:2" x14ac:dyDescent="0.25">
      <c r="B982849" t="s">
        <v>98</v>
      </c>
    </row>
    <row r="982850" spans="2:2" x14ac:dyDescent="0.25">
      <c r="B982850" t="s">
        <v>99</v>
      </c>
    </row>
    <row r="982851" spans="2:2" x14ac:dyDescent="0.25">
      <c r="B982851" t="s">
        <v>100</v>
      </c>
    </row>
    <row r="982852" spans="2:2" x14ac:dyDescent="0.25">
      <c r="B982852" t="s">
        <v>101</v>
      </c>
    </row>
    <row r="982853" spans="2:2" x14ac:dyDescent="0.25">
      <c r="B982853" t="s">
        <v>102</v>
      </c>
    </row>
    <row r="982854" spans="2:2" x14ac:dyDescent="0.25">
      <c r="B982854" t="s">
        <v>103</v>
      </c>
    </row>
    <row r="982855" spans="2:2" x14ac:dyDescent="0.25">
      <c r="B982855" t="s">
        <v>104</v>
      </c>
    </row>
    <row r="982856" spans="2:2" x14ac:dyDescent="0.25">
      <c r="B982856" t="s">
        <v>105</v>
      </c>
    </row>
    <row r="982857" spans="2:2" x14ac:dyDescent="0.25">
      <c r="B982857" t="s">
        <v>106</v>
      </c>
    </row>
    <row r="982858" spans="2:2" x14ac:dyDescent="0.25">
      <c r="B982858" t="s">
        <v>107</v>
      </c>
    </row>
    <row r="982859" spans="2:2" x14ac:dyDescent="0.25">
      <c r="B982859" t="s">
        <v>108</v>
      </c>
    </row>
    <row r="982860" spans="2:2" x14ac:dyDescent="0.25">
      <c r="B982860" t="s">
        <v>109</v>
      </c>
    </row>
    <row r="982861" spans="2:2" x14ac:dyDescent="0.25">
      <c r="B982861" t="s">
        <v>110</v>
      </c>
    </row>
    <row r="999178" spans="2:2" x14ac:dyDescent="0.25">
      <c r="B999178" t="s">
        <v>30</v>
      </c>
    </row>
    <row r="999179" spans="2:2" x14ac:dyDescent="0.25">
      <c r="B999179" t="s">
        <v>5</v>
      </c>
    </row>
    <row r="999180" spans="2:2" x14ac:dyDescent="0.25">
      <c r="B999180" t="s">
        <v>6</v>
      </c>
    </row>
    <row r="999181" spans="2:2" x14ac:dyDescent="0.25">
      <c r="B999181" t="s">
        <v>7</v>
      </c>
    </row>
    <row r="999182" spans="2:2" x14ac:dyDescent="0.25">
      <c r="B999182" t="s">
        <v>31</v>
      </c>
    </row>
    <row r="999183" spans="2:2" x14ac:dyDescent="0.25">
      <c r="B999183" t="s">
        <v>48</v>
      </c>
    </row>
    <row r="999184" spans="2:2" x14ac:dyDescent="0.25">
      <c r="B999184" t="s">
        <v>49</v>
      </c>
    </row>
    <row r="999185" spans="2:2" x14ac:dyDescent="0.25">
      <c r="B999185" t="s">
        <v>50</v>
      </c>
    </row>
    <row r="999186" spans="2:2" x14ac:dyDescent="0.25">
      <c r="B999186" t="s">
        <v>51</v>
      </c>
    </row>
    <row r="999187" spans="2:2" x14ac:dyDescent="0.25">
      <c r="B999187" t="s">
        <v>52</v>
      </c>
    </row>
    <row r="999188" spans="2:2" x14ac:dyDescent="0.25">
      <c r="B999188" t="s">
        <v>53</v>
      </c>
    </row>
    <row r="999189" spans="2:2" x14ac:dyDescent="0.25">
      <c r="B999189" t="s">
        <v>54</v>
      </c>
    </row>
    <row r="999190" spans="2:2" x14ac:dyDescent="0.25">
      <c r="B999190" t="s">
        <v>55</v>
      </c>
    </row>
    <row r="999191" spans="2:2" x14ac:dyDescent="0.25">
      <c r="B999191" t="s">
        <v>56</v>
      </c>
    </row>
    <row r="999192" spans="2:2" x14ac:dyDescent="0.25">
      <c r="B999192" t="s">
        <v>57</v>
      </c>
    </row>
    <row r="999193" spans="2:2" x14ac:dyDescent="0.25">
      <c r="B999193" t="s">
        <v>58</v>
      </c>
    </row>
    <row r="999194" spans="2:2" x14ac:dyDescent="0.25">
      <c r="B999194" t="s">
        <v>59</v>
      </c>
    </row>
    <row r="999195" spans="2:2" x14ac:dyDescent="0.25">
      <c r="B999195" t="s">
        <v>60</v>
      </c>
    </row>
    <row r="999196" spans="2:2" x14ac:dyDescent="0.25">
      <c r="B999196" t="s">
        <v>61</v>
      </c>
    </row>
    <row r="999197" spans="2:2" x14ac:dyDescent="0.25">
      <c r="B999197" t="s">
        <v>62</v>
      </c>
    </row>
    <row r="999198" spans="2:2" x14ac:dyDescent="0.25">
      <c r="B999198" t="s">
        <v>63</v>
      </c>
    </row>
    <row r="999199" spans="2:2" x14ac:dyDescent="0.25">
      <c r="B999199" t="s">
        <v>64</v>
      </c>
    </row>
    <row r="999200" spans="2:2" x14ac:dyDescent="0.25">
      <c r="B999200" t="s">
        <v>65</v>
      </c>
    </row>
    <row r="999201" spans="2:2" x14ac:dyDescent="0.25">
      <c r="B999201" t="s">
        <v>66</v>
      </c>
    </row>
    <row r="999202" spans="2:2" x14ac:dyDescent="0.25">
      <c r="B999202" t="s">
        <v>67</v>
      </c>
    </row>
    <row r="999203" spans="2:2" x14ac:dyDescent="0.25">
      <c r="B999203" t="s">
        <v>68</v>
      </c>
    </row>
    <row r="999204" spans="2:2" x14ac:dyDescent="0.25">
      <c r="B999204" t="s">
        <v>69</v>
      </c>
    </row>
    <row r="999205" spans="2:2" x14ac:dyDescent="0.25">
      <c r="B999205" t="s">
        <v>70</v>
      </c>
    </row>
    <row r="999206" spans="2:2" x14ac:dyDescent="0.25">
      <c r="B999206" t="s">
        <v>71</v>
      </c>
    </row>
    <row r="999207" spans="2:2" x14ac:dyDescent="0.25">
      <c r="B999207" t="s">
        <v>72</v>
      </c>
    </row>
    <row r="999208" spans="2:2" x14ac:dyDescent="0.25">
      <c r="B999208" t="s">
        <v>73</v>
      </c>
    </row>
    <row r="999209" spans="2:2" x14ac:dyDescent="0.25">
      <c r="B999209" t="s">
        <v>74</v>
      </c>
    </row>
    <row r="999210" spans="2:2" x14ac:dyDescent="0.25">
      <c r="B999210" t="s">
        <v>75</v>
      </c>
    </row>
    <row r="999211" spans="2:2" x14ac:dyDescent="0.25">
      <c r="B999211" t="s">
        <v>76</v>
      </c>
    </row>
    <row r="999212" spans="2:2" x14ac:dyDescent="0.25">
      <c r="B999212" t="s">
        <v>77</v>
      </c>
    </row>
    <row r="999213" spans="2:2" x14ac:dyDescent="0.25">
      <c r="B999213" t="s">
        <v>78</v>
      </c>
    </row>
    <row r="999214" spans="2:2" x14ac:dyDescent="0.25">
      <c r="B999214" t="s">
        <v>79</v>
      </c>
    </row>
    <row r="999215" spans="2:2" x14ac:dyDescent="0.25">
      <c r="B999215" t="s">
        <v>80</v>
      </c>
    </row>
    <row r="999216" spans="2:2" x14ac:dyDescent="0.25">
      <c r="B999216" t="s">
        <v>81</v>
      </c>
    </row>
    <row r="999217" spans="2:2" x14ac:dyDescent="0.25">
      <c r="B999217" t="s">
        <v>82</v>
      </c>
    </row>
    <row r="999218" spans="2:2" x14ac:dyDescent="0.25">
      <c r="B999218" t="s">
        <v>83</v>
      </c>
    </row>
    <row r="999219" spans="2:2" x14ac:dyDescent="0.25">
      <c r="B999219" t="s">
        <v>84</v>
      </c>
    </row>
    <row r="999220" spans="2:2" x14ac:dyDescent="0.25">
      <c r="B999220" t="s">
        <v>85</v>
      </c>
    </row>
    <row r="999221" spans="2:2" x14ac:dyDescent="0.25">
      <c r="B999221" t="s">
        <v>86</v>
      </c>
    </row>
    <row r="999222" spans="2:2" x14ac:dyDescent="0.25">
      <c r="B999222" t="s">
        <v>87</v>
      </c>
    </row>
    <row r="999223" spans="2:2" x14ac:dyDescent="0.25">
      <c r="B999223" t="s">
        <v>88</v>
      </c>
    </row>
    <row r="999224" spans="2:2" x14ac:dyDescent="0.25">
      <c r="B999224" t="s">
        <v>89</v>
      </c>
    </row>
    <row r="999225" spans="2:2" x14ac:dyDescent="0.25">
      <c r="B999225" t="s">
        <v>90</v>
      </c>
    </row>
    <row r="999226" spans="2:2" x14ac:dyDescent="0.25">
      <c r="B999226" t="s">
        <v>91</v>
      </c>
    </row>
    <row r="999227" spans="2:2" x14ac:dyDescent="0.25">
      <c r="B999227" t="s">
        <v>92</v>
      </c>
    </row>
    <row r="999228" spans="2:2" x14ac:dyDescent="0.25">
      <c r="B999228" t="s">
        <v>93</v>
      </c>
    </row>
    <row r="999229" spans="2:2" x14ac:dyDescent="0.25">
      <c r="B999229" t="s">
        <v>94</v>
      </c>
    </row>
    <row r="999230" spans="2:2" x14ac:dyDescent="0.25">
      <c r="B999230" t="s">
        <v>95</v>
      </c>
    </row>
    <row r="999231" spans="2:2" x14ac:dyDescent="0.25">
      <c r="B999231" t="s">
        <v>96</v>
      </c>
    </row>
    <row r="999232" spans="2:2" x14ac:dyDescent="0.25">
      <c r="B999232" t="s">
        <v>97</v>
      </c>
    </row>
    <row r="999233" spans="2:2" x14ac:dyDescent="0.25">
      <c r="B999233" t="s">
        <v>98</v>
      </c>
    </row>
    <row r="999234" spans="2:2" x14ac:dyDescent="0.25">
      <c r="B999234" t="s">
        <v>99</v>
      </c>
    </row>
    <row r="999235" spans="2:2" x14ac:dyDescent="0.25">
      <c r="B999235" t="s">
        <v>100</v>
      </c>
    </row>
    <row r="999236" spans="2:2" x14ac:dyDescent="0.25">
      <c r="B999236" t="s">
        <v>101</v>
      </c>
    </row>
    <row r="999237" spans="2:2" x14ac:dyDescent="0.25">
      <c r="B999237" t="s">
        <v>102</v>
      </c>
    </row>
    <row r="999238" spans="2:2" x14ac:dyDescent="0.25">
      <c r="B999238" t="s">
        <v>103</v>
      </c>
    </row>
    <row r="999239" spans="2:2" x14ac:dyDescent="0.25">
      <c r="B999239" t="s">
        <v>104</v>
      </c>
    </row>
    <row r="999240" spans="2:2" x14ac:dyDescent="0.25">
      <c r="B999240" t="s">
        <v>105</v>
      </c>
    </row>
    <row r="999241" spans="2:2" x14ac:dyDescent="0.25">
      <c r="B999241" t="s">
        <v>106</v>
      </c>
    </row>
    <row r="999242" spans="2:2" x14ac:dyDescent="0.25">
      <c r="B999242" t="s">
        <v>107</v>
      </c>
    </row>
    <row r="999243" spans="2:2" x14ac:dyDescent="0.25">
      <c r="B999243" t="s">
        <v>108</v>
      </c>
    </row>
    <row r="999244" spans="2:2" x14ac:dyDescent="0.25">
      <c r="B999244" t="s">
        <v>109</v>
      </c>
    </row>
    <row r="999245" spans="2:2" x14ac:dyDescent="0.25">
      <c r="B999245" t="s">
        <v>110</v>
      </c>
    </row>
    <row r="1015562" spans="2:2" x14ac:dyDescent="0.25">
      <c r="B1015562" t="s">
        <v>30</v>
      </c>
    </row>
    <row r="1015563" spans="2:2" x14ac:dyDescent="0.25">
      <c r="B1015563" t="s">
        <v>5</v>
      </c>
    </row>
    <row r="1015564" spans="2:2" x14ac:dyDescent="0.25">
      <c r="B1015564" t="s">
        <v>6</v>
      </c>
    </row>
    <row r="1015565" spans="2:2" x14ac:dyDescent="0.25">
      <c r="B1015565" t="s">
        <v>7</v>
      </c>
    </row>
    <row r="1015566" spans="2:2" x14ac:dyDescent="0.25">
      <c r="B1015566" t="s">
        <v>31</v>
      </c>
    </row>
    <row r="1015567" spans="2:2" x14ac:dyDescent="0.25">
      <c r="B1015567" t="s">
        <v>48</v>
      </c>
    </row>
    <row r="1015568" spans="2:2" x14ac:dyDescent="0.25">
      <c r="B1015568" t="s">
        <v>49</v>
      </c>
    </row>
    <row r="1015569" spans="2:2" x14ac:dyDescent="0.25">
      <c r="B1015569" t="s">
        <v>50</v>
      </c>
    </row>
    <row r="1015570" spans="2:2" x14ac:dyDescent="0.25">
      <c r="B1015570" t="s">
        <v>51</v>
      </c>
    </row>
    <row r="1015571" spans="2:2" x14ac:dyDescent="0.25">
      <c r="B1015571" t="s">
        <v>52</v>
      </c>
    </row>
    <row r="1015572" spans="2:2" x14ac:dyDescent="0.25">
      <c r="B1015572" t="s">
        <v>53</v>
      </c>
    </row>
    <row r="1015573" spans="2:2" x14ac:dyDescent="0.25">
      <c r="B1015573" t="s">
        <v>54</v>
      </c>
    </row>
    <row r="1015574" spans="2:2" x14ac:dyDescent="0.25">
      <c r="B1015574" t="s">
        <v>55</v>
      </c>
    </row>
    <row r="1015575" spans="2:2" x14ac:dyDescent="0.25">
      <c r="B1015575" t="s">
        <v>56</v>
      </c>
    </row>
    <row r="1015576" spans="2:2" x14ac:dyDescent="0.25">
      <c r="B1015576" t="s">
        <v>57</v>
      </c>
    </row>
    <row r="1015577" spans="2:2" x14ac:dyDescent="0.25">
      <c r="B1015577" t="s">
        <v>58</v>
      </c>
    </row>
    <row r="1015578" spans="2:2" x14ac:dyDescent="0.25">
      <c r="B1015578" t="s">
        <v>59</v>
      </c>
    </row>
    <row r="1015579" spans="2:2" x14ac:dyDescent="0.25">
      <c r="B1015579" t="s">
        <v>60</v>
      </c>
    </row>
    <row r="1015580" spans="2:2" x14ac:dyDescent="0.25">
      <c r="B1015580" t="s">
        <v>61</v>
      </c>
    </row>
    <row r="1015581" spans="2:2" x14ac:dyDescent="0.25">
      <c r="B1015581" t="s">
        <v>62</v>
      </c>
    </row>
    <row r="1015582" spans="2:2" x14ac:dyDescent="0.25">
      <c r="B1015582" t="s">
        <v>63</v>
      </c>
    </row>
    <row r="1015583" spans="2:2" x14ac:dyDescent="0.25">
      <c r="B1015583" t="s">
        <v>64</v>
      </c>
    </row>
    <row r="1015584" spans="2:2" x14ac:dyDescent="0.25">
      <c r="B1015584" t="s">
        <v>65</v>
      </c>
    </row>
    <row r="1015585" spans="2:2" x14ac:dyDescent="0.25">
      <c r="B1015585" t="s">
        <v>66</v>
      </c>
    </row>
    <row r="1015586" spans="2:2" x14ac:dyDescent="0.25">
      <c r="B1015586" t="s">
        <v>67</v>
      </c>
    </row>
    <row r="1015587" spans="2:2" x14ac:dyDescent="0.25">
      <c r="B1015587" t="s">
        <v>68</v>
      </c>
    </row>
    <row r="1015588" spans="2:2" x14ac:dyDescent="0.25">
      <c r="B1015588" t="s">
        <v>69</v>
      </c>
    </row>
    <row r="1015589" spans="2:2" x14ac:dyDescent="0.25">
      <c r="B1015589" t="s">
        <v>70</v>
      </c>
    </row>
    <row r="1015590" spans="2:2" x14ac:dyDescent="0.25">
      <c r="B1015590" t="s">
        <v>71</v>
      </c>
    </row>
    <row r="1015591" spans="2:2" x14ac:dyDescent="0.25">
      <c r="B1015591" t="s">
        <v>72</v>
      </c>
    </row>
    <row r="1015592" spans="2:2" x14ac:dyDescent="0.25">
      <c r="B1015592" t="s">
        <v>73</v>
      </c>
    </row>
    <row r="1015593" spans="2:2" x14ac:dyDescent="0.25">
      <c r="B1015593" t="s">
        <v>74</v>
      </c>
    </row>
    <row r="1015594" spans="2:2" x14ac:dyDescent="0.25">
      <c r="B1015594" t="s">
        <v>75</v>
      </c>
    </row>
    <row r="1015595" spans="2:2" x14ac:dyDescent="0.25">
      <c r="B1015595" t="s">
        <v>76</v>
      </c>
    </row>
    <row r="1015596" spans="2:2" x14ac:dyDescent="0.25">
      <c r="B1015596" t="s">
        <v>77</v>
      </c>
    </row>
    <row r="1015597" spans="2:2" x14ac:dyDescent="0.25">
      <c r="B1015597" t="s">
        <v>78</v>
      </c>
    </row>
    <row r="1015598" spans="2:2" x14ac:dyDescent="0.25">
      <c r="B1015598" t="s">
        <v>79</v>
      </c>
    </row>
    <row r="1015599" spans="2:2" x14ac:dyDescent="0.25">
      <c r="B1015599" t="s">
        <v>80</v>
      </c>
    </row>
    <row r="1015600" spans="2:2" x14ac:dyDescent="0.25">
      <c r="B1015600" t="s">
        <v>81</v>
      </c>
    </row>
    <row r="1015601" spans="2:2" x14ac:dyDescent="0.25">
      <c r="B1015601" t="s">
        <v>82</v>
      </c>
    </row>
    <row r="1015602" spans="2:2" x14ac:dyDescent="0.25">
      <c r="B1015602" t="s">
        <v>83</v>
      </c>
    </row>
    <row r="1015603" spans="2:2" x14ac:dyDescent="0.25">
      <c r="B1015603" t="s">
        <v>84</v>
      </c>
    </row>
    <row r="1015604" spans="2:2" x14ac:dyDescent="0.25">
      <c r="B1015604" t="s">
        <v>85</v>
      </c>
    </row>
    <row r="1015605" spans="2:2" x14ac:dyDescent="0.25">
      <c r="B1015605" t="s">
        <v>86</v>
      </c>
    </row>
    <row r="1015606" spans="2:2" x14ac:dyDescent="0.25">
      <c r="B1015606" t="s">
        <v>87</v>
      </c>
    </row>
    <row r="1015607" spans="2:2" x14ac:dyDescent="0.25">
      <c r="B1015607" t="s">
        <v>88</v>
      </c>
    </row>
    <row r="1015608" spans="2:2" x14ac:dyDescent="0.25">
      <c r="B1015608" t="s">
        <v>89</v>
      </c>
    </row>
    <row r="1015609" spans="2:2" x14ac:dyDescent="0.25">
      <c r="B1015609" t="s">
        <v>90</v>
      </c>
    </row>
    <row r="1015610" spans="2:2" x14ac:dyDescent="0.25">
      <c r="B1015610" t="s">
        <v>91</v>
      </c>
    </row>
    <row r="1015611" spans="2:2" x14ac:dyDescent="0.25">
      <c r="B1015611" t="s">
        <v>92</v>
      </c>
    </row>
    <row r="1015612" spans="2:2" x14ac:dyDescent="0.25">
      <c r="B1015612" t="s">
        <v>93</v>
      </c>
    </row>
    <row r="1015613" spans="2:2" x14ac:dyDescent="0.25">
      <c r="B1015613" t="s">
        <v>94</v>
      </c>
    </row>
    <row r="1015614" spans="2:2" x14ac:dyDescent="0.25">
      <c r="B1015614" t="s">
        <v>95</v>
      </c>
    </row>
    <row r="1015615" spans="2:2" x14ac:dyDescent="0.25">
      <c r="B1015615" t="s">
        <v>96</v>
      </c>
    </row>
    <row r="1015616" spans="2:2" x14ac:dyDescent="0.25">
      <c r="B1015616" t="s">
        <v>97</v>
      </c>
    </row>
    <row r="1015617" spans="2:2" x14ac:dyDescent="0.25">
      <c r="B1015617" t="s">
        <v>98</v>
      </c>
    </row>
    <row r="1015618" spans="2:2" x14ac:dyDescent="0.25">
      <c r="B1015618" t="s">
        <v>99</v>
      </c>
    </row>
    <row r="1015619" spans="2:2" x14ac:dyDescent="0.25">
      <c r="B1015619" t="s">
        <v>100</v>
      </c>
    </row>
    <row r="1015620" spans="2:2" x14ac:dyDescent="0.25">
      <c r="B1015620" t="s">
        <v>101</v>
      </c>
    </row>
    <row r="1015621" spans="2:2" x14ac:dyDescent="0.25">
      <c r="B1015621" t="s">
        <v>102</v>
      </c>
    </row>
    <row r="1015622" spans="2:2" x14ac:dyDescent="0.25">
      <c r="B1015622" t="s">
        <v>103</v>
      </c>
    </row>
    <row r="1015623" spans="2:2" x14ac:dyDescent="0.25">
      <c r="B1015623" t="s">
        <v>104</v>
      </c>
    </row>
    <row r="1015624" spans="2:2" x14ac:dyDescent="0.25">
      <c r="B1015624" t="s">
        <v>105</v>
      </c>
    </row>
    <row r="1015625" spans="2:2" x14ac:dyDescent="0.25">
      <c r="B1015625" t="s">
        <v>106</v>
      </c>
    </row>
    <row r="1015626" spans="2:2" x14ac:dyDescent="0.25">
      <c r="B1015626" t="s">
        <v>107</v>
      </c>
    </row>
    <row r="1015627" spans="2:2" x14ac:dyDescent="0.25">
      <c r="B1015627" t="s">
        <v>108</v>
      </c>
    </row>
    <row r="1015628" spans="2:2" x14ac:dyDescent="0.25">
      <c r="B1015628" t="s">
        <v>109</v>
      </c>
    </row>
    <row r="1015629" spans="2:2" x14ac:dyDescent="0.25">
      <c r="B1015629" t="s">
        <v>110</v>
      </c>
    </row>
    <row r="1031946" spans="2:2" x14ac:dyDescent="0.25">
      <c r="B1031946" t="s">
        <v>30</v>
      </c>
    </row>
    <row r="1031947" spans="2:2" x14ac:dyDescent="0.25">
      <c r="B1031947" t="s">
        <v>5</v>
      </c>
    </row>
    <row r="1031948" spans="2:2" x14ac:dyDescent="0.25">
      <c r="B1031948" t="s">
        <v>6</v>
      </c>
    </row>
    <row r="1031949" spans="2:2" x14ac:dyDescent="0.25">
      <c r="B1031949" t="s">
        <v>7</v>
      </c>
    </row>
    <row r="1031950" spans="2:2" x14ac:dyDescent="0.25">
      <c r="B1031950" t="s">
        <v>31</v>
      </c>
    </row>
    <row r="1031951" spans="2:2" x14ac:dyDescent="0.25">
      <c r="B1031951" t="s">
        <v>48</v>
      </c>
    </row>
    <row r="1031952" spans="2:2" x14ac:dyDescent="0.25">
      <c r="B1031952" t="s">
        <v>49</v>
      </c>
    </row>
    <row r="1031953" spans="2:2" x14ac:dyDescent="0.25">
      <c r="B1031953" t="s">
        <v>50</v>
      </c>
    </row>
    <row r="1031954" spans="2:2" x14ac:dyDescent="0.25">
      <c r="B1031954" t="s">
        <v>51</v>
      </c>
    </row>
    <row r="1031955" spans="2:2" x14ac:dyDescent="0.25">
      <c r="B1031955" t="s">
        <v>52</v>
      </c>
    </row>
    <row r="1031956" spans="2:2" x14ac:dyDescent="0.25">
      <c r="B1031956" t="s">
        <v>53</v>
      </c>
    </row>
    <row r="1031957" spans="2:2" x14ac:dyDescent="0.25">
      <c r="B1031957" t="s">
        <v>54</v>
      </c>
    </row>
    <row r="1031958" spans="2:2" x14ac:dyDescent="0.25">
      <c r="B1031958" t="s">
        <v>55</v>
      </c>
    </row>
    <row r="1031959" spans="2:2" x14ac:dyDescent="0.25">
      <c r="B1031959" t="s">
        <v>56</v>
      </c>
    </row>
    <row r="1031960" spans="2:2" x14ac:dyDescent="0.25">
      <c r="B1031960" t="s">
        <v>57</v>
      </c>
    </row>
    <row r="1031961" spans="2:2" x14ac:dyDescent="0.25">
      <c r="B1031961" t="s">
        <v>58</v>
      </c>
    </row>
    <row r="1031962" spans="2:2" x14ac:dyDescent="0.25">
      <c r="B1031962" t="s">
        <v>59</v>
      </c>
    </row>
    <row r="1031963" spans="2:2" x14ac:dyDescent="0.25">
      <c r="B1031963" t="s">
        <v>60</v>
      </c>
    </row>
    <row r="1031964" spans="2:2" x14ac:dyDescent="0.25">
      <c r="B1031964" t="s">
        <v>61</v>
      </c>
    </row>
    <row r="1031965" spans="2:2" x14ac:dyDescent="0.25">
      <c r="B1031965" t="s">
        <v>62</v>
      </c>
    </row>
    <row r="1031966" spans="2:2" x14ac:dyDescent="0.25">
      <c r="B1031966" t="s">
        <v>63</v>
      </c>
    </row>
    <row r="1031967" spans="2:2" x14ac:dyDescent="0.25">
      <c r="B1031967" t="s">
        <v>64</v>
      </c>
    </row>
    <row r="1031968" spans="2:2" x14ac:dyDescent="0.25">
      <c r="B1031968" t="s">
        <v>65</v>
      </c>
    </row>
    <row r="1031969" spans="2:2" x14ac:dyDescent="0.25">
      <c r="B1031969" t="s">
        <v>66</v>
      </c>
    </row>
    <row r="1031970" spans="2:2" x14ac:dyDescent="0.25">
      <c r="B1031970" t="s">
        <v>67</v>
      </c>
    </row>
    <row r="1031971" spans="2:2" x14ac:dyDescent="0.25">
      <c r="B1031971" t="s">
        <v>68</v>
      </c>
    </row>
    <row r="1031972" spans="2:2" x14ac:dyDescent="0.25">
      <c r="B1031972" t="s">
        <v>69</v>
      </c>
    </row>
    <row r="1031973" spans="2:2" x14ac:dyDescent="0.25">
      <c r="B1031973" t="s">
        <v>70</v>
      </c>
    </row>
    <row r="1031974" spans="2:2" x14ac:dyDescent="0.25">
      <c r="B1031974" t="s">
        <v>71</v>
      </c>
    </row>
    <row r="1031975" spans="2:2" x14ac:dyDescent="0.25">
      <c r="B1031975" t="s">
        <v>72</v>
      </c>
    </row>
    <row r="1031976" spans="2:2" x14ac:dyDescent="0.25">
      <c r="B1031976" t="s">
        <v>73</v>
      </c>
    </row>
    <row r="1031977" spans="2:2" x14ac:dyDescent="0.25">
      <c r="B1031977" t="s">
        <v>74</v>
      </c>
    </row>
    <row r="1031978" spans="2:2" x14ac:dyDescent="0.25">
      <c r="B1031978" t="s">
        <v>75</v>
      </c>
    </row>
    <row r="1031979" spans="2:2" x14ac:dyDescent="0.25">
      <c r="B1031979" t="s">
        <v>76</v>
      </c>
    </row>
    <row r="1031980" spans="2:2" x14ac:dyDescent="0.25">
      <c r="B1031980" t="s">
        <v>77</v>
      </c>
    </row>
    <row r="1031981" spans="2:2" x14ac:dyDescent="0.25">
      <c r="B1031981" t="s">
        <v>78</v>
      </c>
    </row>
    <row r="1031982" spans="2:2" x14ac:dyDescent="0.25">
      <c r="B1031982" t="s">
        <v>79</v>
      </c>
    </row>
    <row r="1031983" spans="2:2" x14ac:dyDescent="0.25">
      <c r="B1031983" t="s">
        <v>80</v>
      </c>
    </row>
    <row r="1031984" spans="2:2" x14ac:dyDescent="0.25">
      <c r="B1031984" t="s">
        <v>81</v>
      </c>
    </row>
    <row r="1031985" spans="2:2" x14ac:dyDescent="0.25">
      <c r="B1031985" t="s">
        <v>82</v>
      </c>
    </row>
    <row r="1031986" spans="2:2" x14ac:dyDescent="0.25">
      <c r="B1031986" t="s">
        <v>83</v>
      </c>
    </row>
    <row r="1031987" spans="2:2" x14ac:dyDescent="0.25">
      <c r="B1031987" t="s">
        <v>84</v>
      </c>
    </row>
    <row r="1031988" spans="2:2" x14ac:dyDescent="0.25">
      <c r="B1031988" t="s">
        <v>85</v>
      </c>
    </row>
    <row r="1031989" spans="2:2" x14ac:dyDescent="0.25">
      <c r="B1031989" t="s">
        <v>86</v>
      </c>
    </row>
    <row r="1031990" spans="2:2" x14ac:dyDescent="0.25">
      <c r="B1031990" t="s">
        <v>87</v>
      </c>
    </row>
    <row r="1031991" spans="2:2" x14ac:dyDescent="0.25">
      <c r="B1031991" t="s">
        <v>88</v>
      </c>
    </row>
    <row r="1031992" spans="2:2" x14ac:dyDescent="0.25">
      <c r="B1031992" t="s">
        <v>89</v>
      </c>
    </row>
    <row r="1031993" spans="2:2" x14ac:dyDescent="0.25">
      <c r="B1031993" t="s">
        <v>90</v>
      </c>
    </row>
    <row r="1031994" spans="2:2" x14ac:dyDescent="0.25">
      <c r="B1031994" t="s">
        <v>91</v>
      </c>
    </row>
    <row r="1031995" spans="2:2" x14ac:dyDescent="0.25">
      <c r="B1031995" t="s">
        <v>92</v>
      </c>
    </row>
    <row r="1031996" spans="2:2" x14ac:dyDescent="0.25">
      <c r="B1031996" t="s">
        <v>93</v>
      </c>
    </row>
    <row r="1031997" spans="2:2" x14ac:dyDescent="0.25">
      <c r="B1031997" t="s">
        <v>94</v>
      </c>
    </row>
    <row r="1031998" spans="2:2" x14ac:dyDescent="0.25">
      <c r="B1031998" t="s">
        <v>95</v>
      </c>
    </row>
    <row r="1031999" spans="2:2" x14ac:dyDescent="0.25">
      <c r="B1031999" t="s">
        <v>96</v>
      </c>
    </row>
    <row r="1032000" spans="2:2" x14ac:dyDescent="0.25">
      <c r="B1032000" t="s">
        <v>97</v>
      </c>
    </row>
    <row r="1032001" spans="2:2" x14ac:dyDescent="0.25">
      <c r="B1032001" t="s">
        <v>98</v>
      </c>
    </row>
    <row r="1032002" spans="2:2" x14ac:dyDescent="0.25">
      <c r="B1032002" t="s">
        <v>99</v>
      </c>
    </row>
    <row r="1032003" spans="2:2" x14ac:dyDescent="0.25">
      <c r="B1032003" t="s">
        <v>100</v>
      </c>
    </row>
    <row r="1032004" spans="2:2" x14ac:dyDescent="0.25">
      <c r="B1032004" t="s">
        <v>101</v>
      </c>
    </row>
    <row r="1032005" spans="2:2" x14ac:dyDescent="0.25">
      <c r="B1032005" t="s">
        <v>102</v>
      </c>
    </row>
    <row r="1032006" spans="2:2" x14ac:dyDescent="0.25">
      <c r="B1032006" t="s">
        <v>103</v>
      </c>
    </row>
    <row r="1032007" spans="2:2" x14ac:dyDescent="0.25">
      <c r="B1032007" t="s">
        <v>104</v>
      </c>
    </row>
    <row r="1032008" spans="2:2" x14ac:dyDescent="0.25">
      <c r="B1032008" t="s">
        <v>105</v>
      </c>
    </row>
    <row r="1032009" spans="2:2" x14ac:dyDescent="0.25">
      <c r="B1032009" t="s">
        <v>106</v>
      </c>
    </row>
    <row r="1032010" spans="2:2" x14ac:dyDescent="0.25">
      <c r="B1032010" t="s">
        <v>107</v>
      </c>
    </row>
    <row r="1032011" spans="2:2" x14ac:dyDescent="0.25">
      <c r="B1032011" t="s">
        <v>108</v>
      </c>
    </row>
    <row r="1032012" spans="2:2" x14ac:dyDescent="0.25">
      <c r="B1032012" t="s">
        <v>109</v>
      </c>
    </row>
    <row r="1032013" spans="2:2" x14ac:dyDescent="0.25">
      <c r="B1032013" t="s">
        <v>110</v>
      </c>
    </row>
  </sheetData>
  <hyperlinks>
    <hyperlink ref="A7" location="supuestos__DBP!A1" display="Volver a supuestos "/>
    <hyperlink ref="A33" location="índice!A1" display="Volver al índice"/>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showGridLines="0" workbookViewId="0">
      <selection activeCell="I25" sqref="I25"/>
    </sheetView>
  </sheetViews>
  <sheetFormatPr baseColWidth="10" defaultRowHeight="15" x14ac:dyDescent="0.25"/>
  <cols>
    <col min="2" max="2" width="2" style="74" customWidth="1"/>
    <col min="3" max="4" width="12" style="74" customWidth="1"/>
    <col min="5" max="5" width="1.7109375" style="74" customWidth="1"/>
    <col min="6" max="6" width="11.42578125" customWidth="1"/>
    <col min="7" max="7" width="12" style="74" customWidth="1"/>
    <col min="8" max="8" width="1.28515625" style="74" customWidth="1"/>
    <col min="11" max="11" width="11.42578125" style="7" customWidth="1"/>
    <col min="12" max="12" width="17.28515625" style="7" customWidth="1"/>
    <col min="13" max="13" width="12" style="74" customWidth="1"/>
  </cols>
  <sheetData>
    <row r="1" spans="1:13" s="94" customFormat="1" x14ac:dyDescent="0.25">
      <c r="A1" s="297"/>
      <c r="B1" s="118"/>
      <c r="C1" s="118"/>
      <c r="D1" s="118"/>
      <c r="E1" s="118"/>
      <c r="G1" s="118"/>
      <c r="H1" s="118"/>
      <c r="K1" s="132"/>
      <c r="L1" s="132"/>
      <c r="M1" s="118"/>
    </row>
    <row r="2" spans="1:13" x14ac:dyDescent="0.25">
      <c r="A2" s="4"/>
      <c r="C2" s="106" t="s">
        <v>133</v>
      </c>
      <c r="D2" s="106"/>
      <c r="E2" s="10"/>
      <c r="G2"/>
      <c r="I2" s="136" t="s">
        <v>223</v>
      </c>
      <c r="J2" s="160"/>
      <c r="K2" s="161"/>
      <c r="L2" s="161"/>
      <c r="M2" s="160"/>
    </row>
    <row r="3" spans="1:13" ht="60.75" thickBot="1" x14ac:dyDescent="0.3">
      <c r="A3" s="404" t="s">
        <v>246</v>
      </c>
      <c r="B3" s="54"/>
      <c r="C3" s="122" t="s">
        <v>199</v>
      </c>
      <c r="D3" s="122" t="s">
        <v>198</v>
      </c>
      <c r="E3" s="55"/>
      <c r="F3" s="120" t="s">
        <v>123</v>
      </c>
      <c r="G3" s="122" t="s">
        <v>224</v>
      </c>
      <c r="H3" s="54"/>
      <c r="I3" s="120" t="s">
        <v>156</v>
      </c>
      <c r="J3" s="120" t="s">
        <v>202</v>
      </c>
      <c r="K3" s="120" t="s">
        <v>197</v>
      </c>
      <c r="L3" s="120" t="s">
        <v>124</v>
      </c>
      <c r="M3" s="120" t="s">
        <v>200</v>
      </c>
    </row>
    <row r="4" spans="1:13" ht="15.75" thickTop="1" x14ac:dyDescent="0.25">
      <c r="A4" t="s">
        <v>116</v>
      </c>
      <c r="F4" s="1"/>
      <c r="I4" s="1"/>
      <c r="K4" s="32">
        <v>39718894.690030001</v>
      </c>
    </row>
    <row r="5" spans="1:13" x14ac:dyDescent="0.25">
      <c r="A5" t="s">
        <v>117</v>
      </c>
      <c r="C5" s="245">
        <f>+'Deflactores BRUTOS'!D28</f>
        <v>2.8811550098196914</v>
      </c>
      <c r="F5" s="1"/>
      <c r="I5" s="1"/>
      <c r="K5" s="32">
        <v>39884246.302883998</v>
      </c>
    </row>
    <row r="6" spans="1:13" x14ac:dyDescent="0.25">
      <c r="A6" t="s">
        <v>118</v>
      </c>
      <c r="C6" s="245">
        <f>+'Deflactores BRUTOS'!D29</f>
        <v>2.7944205205019168</v>
      </c>
      <c r="F6" s="1"/>
      <c r="I6" s="1"/>
      <c r="K6" s="32">
        <v>40049973.851699002</v>
      </c>
    </row>
    <row r="7" spans="1:13" x14ac:dyDescent="0.25">
      <c r="A7" t="s">
        <v>119</v>
      </c>
      <c r="C7" s="245">
        <f>+'Deflactores BRUTOS'!D30</f>
        <v>1.611100212675165</v>
      </c>
      <c r="F7" s="1"/>
      <c r="I7" s="1"/>
      <c r="K7" s="32">
        <v>40214065.802308999</v>
      </c>
    </row>
    <row r="8" spans="1:13" x14ac:dyDescent="0.25">
      <c r="A8" t="s">
        <v>14</v>
      </c>
      <c r="C8" s="245">
        <f>+'Deflactores BRUTOS'!D31</f>
        <v>2.1018028811033096</v>
      </c>
      <c r="F8" s="237">
        <v>10188</v>
      </c>
      <c r="I8" s="237">
        <v>594316</v>
      </c>
      <c r="J8" s="133"/>
      <c r="K8" s="32">
        <v>40369666.655738004</v>
      </c>
      <c r="L8" s="32">
        <f t="shared" ref="L8:L24" si="0">+(F8*1000000)/K8</f>
        <v>252.36770189064501</v>
      </c>
      <c r="M8" s="77"/>
    </row>
    <row r="9" spans="1:13" x14ac:dyDescent="0.25">
      <c r="A9" t="s">
        <v>15</v>
      </c>
      <c r="B9" s="77"/>
      <c r="C9" s="245">
        <f>+'Deflactores BRUTOS'!D32</f>
        <v>4.0709292076578807</v>
      </c>
      <c r="D9" s="17">
        <f>+(((1+G9/100)/(1+C9/100))-1)*100</f>
        <v>3.3977398235218947</v>
      </c>
      <c r="E9" s="77"/>
      <c r="F9" s="237">
        <v>10963</v>
      </c>
      <c r="G9" s="16">
        <f>+(F9/F8-1)*100</f>
        <v>7.6069886140557541</v>
      </c>
      <c r="H9" s="77"/>
      <c r="I9" s="237">
        <v>646250</v>
      </c>
      <c r="J9" s="134">
        <f t="shared" ref="J9:J26" si="1">+L9/I9</f>
        <v>4.1830303254132269E-4</v>
      </c>
      <c r="K9" s="32">
        <v>40554387.348736003</v>
      </c>
      <c r="L9" s="32">
        <f t="shared" si="0"/>
        <v>270.32833477982979</v>
      </c>
      <c r="M9" s="77">
        <f t="shared" ref="M9:M23" si="2">+(L9/L8-1)*100</f>
        <v>7.1168508310019085</v>
      </c>
    </row>
    <row r="10" spans="1:13" x14ac:dyDescent="0.25">
      <c r="A10" t="s">
        <v>16</v>
      </c>
      <c r="B10" s="77"/>
      <c r="C10" s="245">
        <f>+'Deflactores BRUTOS'!D33</f>
        <v>3.4796834576167557</v>
      </c>
      <c r="D10" s="17">
        <f t="shared" ref="D10:D24" si="3">+(((1+G10/100)/(1+C10/100))-1)*100</f>
        <v>0.98305365408282164</v>
      </c>
      <c r="E10" s="77"/>
      <c r="F10" s="237">
        <v>11456</v>
      </c>
      <c r="G10" s="16">
        <f t="shared" ref="G10:G26" si="4">+(F10/F9-1)*100</f>
        <v>4.4969442670801829</v>
      </c>
      <c r="H10" s="77"/>
      <c r="I10" s="237">
        <v>699528</v>
      </c>
      <c r="J10" s="134">
        <f t="shared" si="1"/>
        <v>4.0172538534207083E-4</v>
      </c>
      <c r="K10" s="32">
        <v>40766049.387176998</v>
      </c>
      <c r="L10" s="32">
        <f t="shared" si="0"/>
        <v>281.01815535756811</v>
      </c>
      <c r="M10" s="77">
        <f t="shared" si="2"/>
        <v>3.9543840590904766</v>
      </c>
    </row>
    <row r="11" spans="1:13" x14ac:dyDescent="0.25">
      <c r="A11" t="s">
        <v>17</v>
      </c>
      <c r="B11" s="77"/>
      <c r="C11" s="245">
        <f>+'Deflactores BRUTOS'!D34</f>
        <v>2.7392238865655782</v>
      </c>
      <c r="D11" s="17">
        <f t="shared" si="3"/>
        <v>6.9601363621454304</v>
      </c>
      <c r="E11" s="77"/>
      <c r="F11" s="237">
        <v>12589</v>
      </c>
      <c r="G11" s="16">
        <f t="shared" si="4"/>
        <v>9.8900139664804385</v>
      </c>
      <c r="H11" s="77"/>
      <c r="I11" s="237">
        <v>749288</v>
      </c>
      <c r="J11" s="134">
        <f t="shared" si="1"/>
        <v>4.0943517612564297E-4</v>
      </c>
      <c r="K11" s="32">
        <f>+RA!P6</f>
        <v>41035270.859351002</v>
      </c>
      <c r="L11" s="32">
        <f t="shared" si="0"/>
        <v>306.78486424883079</v>
      </c>
      <c r="M11" s="77">
        <f t="shared" si="2"/>
        <v>9.169054881339278</v>
      </c>
    </row>
    <row r="12" spans="1:13" x14ac:dyDescent="0.25">
      <c r="A12" t="s">
        <v>18</v>
      </c>
      <c r="B12" s="77"/>
      <c r="C12" s="245">
        <f>+'Deflactores BRUTOS'!D35</f>
        <v>3.1790311998008969</v>
      </c>
      <c r="D12" s="17">
        <f t="shared" si="3"/>
        <v>3.7399643870939858</v>
      </c>
      <c r="E12" s="77"/>
      <c r="F12" s="237">
        <v>13475</v>
      </c>
      <c r="G12" s="16">
        <f t="shared" si="4"/>
        <v>7.0378902216220451</v>
      </c>
      <c r="H12" s="77"/>
      <c r="I12" s="237">
        <v>803472</v>
      </c>
      <c r="J12" s="134">
        <f t="shared" si="1"/>
        <v>4.009522310484821E-4</v>
      </c>
      <c r="K12" s="32">
        <f>+RA!P7</f>
        <v>41827835.630978003</v>
      </c>
      <c r="L12" s="32">
        <f t="shared" si="0"/>
        <v>322.15389098498599</v>
      </c>
      <c r="M12" s="77">
        <f t="shared" si="2"/>
        <v>5.0097082767712742</v>
      </c>
    </row>
    <row r="13" spans="1:13" x14ac:dyDescent="0.25">
      <c r="A13" t="s">
        <v>19</v>
      </c>
      <c r="B13" s="77"/>
      <c r="C13" s="245">
        <f>+'Deflactores BRUTOS'!D36</f>
        <v>3.6188765863806482</v>
      </c>
      <c r="D13" s="17">
        <f t="shared" si="3"/>
        <v>2.9962548022461455</v>
      </c>
      <c r="E13" s="77"/>
      <c r="F13" s="237">
        <v>14381</v>
      </c>
      <c r="G13" s="16">
        <f t="shared" si="4"/>
        <v>6.7235621521335887</v>
      </c>
      <c r="H13" s="77"/>
      <c r="I13" s="237">
        <v>861420</v>
      </c>
      <c r="J13" s="134">
        <f t="shared" si="1"/>
        <v>3.9237430212987512E-4</v>
      </c>
      <c r="K13" s="32">
        <f>+RA!P8</f>
        <v>42547454.177776001</v>
      </c>
      <c r="L13" s="32">
        <f t="shared" si="0"/>
        <v>337.99907134071702</v>
      </c>
      <c r="M13" s="77">
        <f t="shared" si="2"/>
        <v>4.9185127974969989</v>
      </c>
    </row>
    <row r="14" spans="1:13" x14ac:dyDescent="0.25">
      <c r="A14" t="s">
        <v>20</v>
      </c>
      <c r="B14" s="77"/>
      <c r="C14" s="245">
        <f>+'Deflactores BRUTOS'!D37</f>
        <v>3.3486353425536519</v>
      </c>
      <c r="D14" s="17">
        <f t="shared" si="3"/>
        <v>6.596658134407285</v>
      </c>
      <c r="E14" s="77"/>
      <c r="F14" s="237">
        <v>15843</v>
      </c>
      <c r="G14" s="16">
        <f t="shared" si="4"/>
        <v>10.166191502677147</v>
      </c>
      <c r="H14" s="77"/>
      <c r="I14" s="237">
        <v>930566</v>
      </c>
      <c r="J14" s="134">
        <f t="shared" si="1"/>
        <v>3.9322317513952398E-4</v>
      </c>
      <c r="K14" s="32">
        <f>+RA!P9</f>
        <v>43296335.061774001</v>
      </c>
      <c r="L14" s="32">
        <f t="shared" si="0"/>
        <v>365.92011719688628</v>
      </c>
      <c r="M14" s="77">
        <f t="shared" si="2"/>
        <v>8.2606871508305701</v>
      </c>
    </row>
    <row r="15" spans="1:13" x14ac:dyDescent="0.25">
      <c r="A15" t="s">
        <v>21</v>
      </c>
      <c r="B15" s="77"/>
      <c r="C15" s="245">
        <f>+'Deflactores BRUTOS'!D38</f>
        <v>3.6445983116756064</v>
      </c>
      <c r="D15" s="17">
        <f t="shared" si="3"/>
        <v>8.8340422784354047</v>
      </c>
      <c r="E15" s="77"/>
      <c r="F15" s="237">
        <v>17871</v>
      </c>
      <c r="G15" s="16">
        <f t="shared" si="4"/>
        <v>12.800605945843579</v>
      </c>
      <c r="H15" s="77"/>
      <c r="I15" s="237">
        <v>1007974</v>
      </c>
      <c r="J15" s="134">
        <f t="shared" si="1"/>
        <v>4.0285472914466388E-4</v>
      </c>
      <c r="K15" s="32">
        <f>+RA!P10</f>
        <v>44009968.595973998</v>
      </c>
      <c r="L15" s="32">
        <f t="shared" si="0"/>
        <v>406.06709275486344</v>
      </c>
      <c r="M15" s="77">
        <f t="shared" si="2"/>
        <v>10.971513636779839</v>
      </c>
    </row>
    <row r="16" spans="1:13" x14ac:dyDescent="0.25">
      <c r="A16" t="s">
        <v>22</v>
      </c>
      <c r="B16" s="77"/>
      <c r="C16" s="245">
        <f>+'Deflactores BRUTOS'!D39</f>
        <v>3.2907490413847107</v>
      </c>
      <c r="D16" s="17">
        <f t="shared" si="3"/>
        <v>6.7549930952501835</v>
      </c>
      <c r="E16" s="77"/>
      <c r="F16" s="237">
        <v>19706</v>
      </c>
      <c r="G16" s="16">
        <f t="shared" si="4"/>
        <v>10.268032007162443</v>
      </c>
      <c r="H16" s="77"/>
      <c r="I16" s="237">
        <v>1080807</v>
      </c>
      <c r="J16" s="134">
        <f t="shared" si="1"/>
        <v>4.0711870820809865E-4</v>
      </c>
      <c r="K16" s="32">
        <f>+RA!P11</f>
        <v>44784658.800205</v>
      </c>
      <c r="L16" s="32">
        <f t="shared" si="0"/>
        <v>440.01674966227046</v>
      </c>
      <c r="M16" s="77">
        <f t="shared" si="2"/>
        <v>8.3606028444914937</v>
      </c>
    </row>
    <row r="17" spans="1:14" x14ac:dyDescent="0.25">
      <c r="A17" t="s">
        <v>23</v>
      </c>
      <c r="B17" s="77"/>
      <c r="C17" s="245">
        <f>+'Deflactores BRUTOS'!D40</f>
        <v>3.5470269425801781</v>
      </c>
      <c r="D17" s="17">
        <f t="shared" si="3"/>
        <v>4.7097473552909053</v>
      </c>
      <c r="E17" s="77"/>
      <c r="F17" s="237">
        <v>21366</v>
      </c>
      <c r="G17" s="16">
        <f t="shared" si="4"/>
        <v>8.4238303054907213</v>
      </c>
      <c r="H17" s="77"/>
      <c r="I17" s="237">
        <v>1116207</v>
      </c>
      <c r="J17" s="134">
        <f t="shared" si="1"/>
        <v>4.1913851186931722E-4</v>
      </c>
      <c r="K17" s="32">
        <f>+RA!P12</f>
        <v>45668938.282191001</v>
      </c>
      <c r="L17" s="32">
        <f t="shared" si="0"/>
        <v>467.84534091811497</v>
      </c>
      <c r="M17" s="77">
        <f t="shared" si="2"/>
        <v>6.3244390758315561</v>
      </c>
    </row>
    <row r="18" spans="1:14" x14ac:dyDescent="0.25">
      <c r="A18" t="s">
        <v>24</v>
      </c>
      <c r="B18" s="77"/>
      <c r="C18" s="245">
        <f>+'Deflactores BRUTOS'!D41</f>
        <v>-0.87082269170357662</v>
      </c>
      <c r="D18" s="17">
        <f t="shared" si="3"/>
        <v>7.0446846149727405</v>
      </c>
      <c r="E18" s="77"/>
      <c r="F18" s="237">
        <v>22672</v>
      </c>
      <c r="G18" s="16">
        <f t="shared" si="4"/>
        <v>6.112515211083025</v>
      </c>
      <c r="H18" s="77"/>
      <c r="I18" s="237">
        <v>1079034</v>
      </c>
      <c r="J18" s="134">
        <f t="shared" si="1"/>
        <v>4.544056554177477E-4</v>
      </c>
      <c r="K18" s="32">
        <f>+RA!P13</f>
        <v>46239270.703734003</v>
      </c>
      <c r="L18" s="32">
        <f t="shared" si="0"/>
        <v>490.31915198803398</v>
      </c>
      <c r="M18" s="77">
        <f t="shared" si="2"/>
        <v>4.8036838468489718</v>
      </c>
    </row>
    <row r="19" spans="1:14" x14ac:dyDescent="0.25">
      <c r="A19" t="s">
        <v>25</v>
      </c>
      <c r="B19" s="77"/>
      <c r="C19" s="245">
        <f>+'Deflactores BRUTOS'!D42</f>
        <v>1.964214138249698</v>
      </c>
      <c r="D19" s="17">
        <f t="shared" si="3"/>
        <v>-1.1477392419859789</v>
      </c>
      <c r="E19" s="77"/>
      <c r="F19" s="237">
        <v>22852</v>
      </c>
      <c r="G19" s="16">
        <f t="shared" si="4"/>
        <v>0.79393083980239254</v>
      </c>
      <c r="H19" s="77"/>
      <c r="I19" s="237">
        <v>1080913</v>
      </c>
      <c r="J19" s="134">
        <f t="shared" si="1"/>
        <v>4.5478433357876142E-4</v>
      </c>
      <c r="K19" s="32">
        <f>+RA!P14</f>
        <v>46486621.011706002</v>
      </c>
      <c r="L19" s="32">
        <f t="shared" si="0"/>
        <v>491.58229836161973</v>
      </c>
      <c r="M19" s="77">
        <f t="shared" si="2"/>
        <v>0.25761718025172353</v>
      </c>
    </row>
    <row r="20" spans="1:14" x14ac:dyDescent="0.25">
      <c r="A20" t="s">
        <v>26</v>
      </c>
      <c r="B20" s="77"/>
      <c r="C20" s="245">
        <f>+'Deflactores BRUTOS'!D43</f>
        <v>2.4494072737625272</v>
      </c>
      <c r="D20" s="17">
        <f t="shared" si="3"/>
        <v>-4.0652194545888314</v>
      </c>
      <c r="E20" s="77"/>
      <c r="F20" s="237">
        <v>22460</v>
      </c>
      <c r="G20" s="16">
        <f t="shared" si="4"/>
        <v>-1.7153859618414091</v>
      </c>
      <c r="H20" s="77"/>
      <c r="I20" s="237">
        <v>1070413</v>
      </c>
      <c r="J20" s="134">
        <f t="shared" si="1"/>
        <v>4.4962129215392576E-4</v>
      </c>
      <c r="K20" s="32">
        <f>+RA!P15</f>
        <v>46667174.570246004</v>
      </c>
      <c r="L20" s="32">
        <f t="shared" si="0"/>
        <v>481.28047619836013</v>
      </c>
      <c r="M20" s="77">
        <f t="shared" si="2"/>
        <v>-2.0956454692518944</v>
      </c>
    </row>
    <row r="21" spans="1:14" x14ac:dyDescent="0.25">
      <c r="A21" t="s">
        <v>27</v>
      </c>
      <c r="B21" s="77"/>
      <c r="C21" s="245">
        <f>+'Deflactores BRUTOS'!D44</f>
        <v>2.4380841260986941</v>
      </c>
      <c r="D21" s="17">
        <f t="shared" si="3"/>
        <v>4.9001487084539219</v>
      </c>
      <c r="E21" s="77"/>
      <c r="F21" s="237">
        <v>24135</v>
      </c>
      <c r="G21" s="16">
        <f t="shared" si="4"/>
        <v>7.4577025823686638</v>
      </c>
      <c r="H21" s="77"/>
      <c r="I21" s="237">
        <v>1039758</v>
      </c>
      <c r="J21" s="134">
        <f t="shared" si="1"/>
        <v>4.9579275207384233E-4</v>
      </c>
      <c r="K21" s="32">
        <f>+RA!P16</f>
        <v>46818215.790188998</v>
      </c>
      <c r="L21" s="32">
        <f t="shared" si="0"/>
        <v>515.50448031079418</v>
      </c>
      <c r="M21" s="77">
        <f t="shared" si="2"/>
        <v>7.1110310525724696</v>
      </c>
    </row>
    <row r="22" spans="1:14" x14ac:dyDescent="0.25">
      <c r="A22" t="s">
        <v>28</v>
      </c>
      <c r="B22" s="77"/>
      <c r="C22" s="245">
        <f>+'Deflactores BRUTOS'!D45</f>
        <v>1.0804674801991876</v>
      </c>
      <c r="D22" s="17">
        <f t="shared" si="3"/>
        <v>-1.4706271382030733</v>
      </c>
      <c r="E22" s="77"/>
      <c r="F22" s="237">
        <v>24037</v>
      </c>
      <c r="G22" s="16">
        <f t="shared" si="4"/>
        <v>-0.40604930598715505</v>
      </c>
      <c r="H22" s="77"/>
      <c r="I22" s="237">
        <v>1025634</v>
      </c>
      <c r="J22" s="134">
        <f t="shared" si="1"/>
        <v>5.0154705266030036E-4</v>
      </c>
      <c r="K22" s="32">
        <f>+RA!P17</f>
        <v>46727890.063161999</v>
      </c>
      <c r="L22" s="32">
        <f t="shared" si="0"/>
        <v>514.40370980819455</v>
      </c>
      <c r="M22" s="77">
        <f t="shared" si="2"/>
        <v>-0.21353267423320776</v>
      </c>
    </row>
    <row r="23" spans="1:14" x14ac:dyDescent="0.25">
      <c r="A23" t="s">
        <v>29</v>
      </c>
      <c r="B23" s="77"/>
      <c r="C23" s="245">
        <f>+'Deflactores BRUTOS'!D46</f>
        <v>0.15947306881798351</v>
      </c>
      <c r="D23" s="17">
        <f t="shared" si="3"/>
        <v>0.73796471197888902</v>
      </c>
      <c r="E23" s="77"/>
      <c r="F23" s="237">
        <v>24253</v>
      </c>
      <c r="G23" s="16">
        <f t="shared" si="4"/>
        <v>0.89861463576985656</v>
      </c>
      <c r="H23" s="77"/>
      <c r="I23" s="237">
        <v>1037025</v>
      </c>
      <c r="J23" s="134">
        <f t="shared" si="1"/>
        <v>5.0281632385580372E-4</v>
      </c>
      <c r="K23" s="32">
        <f>+RA!P18</f>
        <v>46512198.940872997</v>
      </c>
      <c r="L23" s="32">
        <f t="shared" si="0"/>
        <v>521.4330982465649</v>
      </c>
      <c r="M23" s="77">
        <f t="shared" si="2"/>
        <v>1.3665120029930256</v>
      </c>
    </row>
    <row r="24" spans="1:14" s="4" customFormat="1" x14ac:dyDescent="0.25">
      <c r="A24" s="33" t="s">
        <v>38</v>
      </c>
      <c r="B24" s="78"/>
      <c r="C24" s="245">
        <f>+'Deflactores BRUTOS'!D47</f>
        <v>-0.19205094472469764</v>
      </c>
      <c r="D24" s="17">
        <f t="shared" si="3"/>
        <v>-2.2398537056889101E-2</v>
      </c>
      <c r="E24" s="78"/>
      <c r="F24" s="244">
        <v>24201</v>
      </c>
      <c r="G24" s="246">
        <f t="shared" si="4"/>
        <v>-0.21440646517956186</v>
      </c>
      <c r="H24" s="78"/>
      <c r="I24" s="244">
        <v>1075639</v>
      </c>
      <c r="J24" s="134">
        <f t="shared" si="1"/>
        <v>4.8437879464635603E-4</v>
      </c>
      <c r="K24" s="32">
        <f>+RA!P19</f>
        <v>46449564.792117</v>
      </c>
      <c r="L24" s="32">
        <f t="shared" si="0"/>
        <v>521.01672229461178</v>
      </c>
      <c r="M24" s="77">
        <f>+(L24/L23-1)*100</f>
        <v>-7.9852229049759416E-2</v>
      </c>
      <c r="N24" s="153"/>
    </row>
    <row r="25" spans="1:14" s="4" customFormat="1" x14ac:dyDescent="0.25">
      <c r="A25" s="4" t="s">
        <v>39</v>
      </c>
      <c r="B25" s="78"/>
      <c r="C25" s="76">
        <f>+supuestos__DBP!B62</f>
        <v>-0.2</v>
      </c>
      <c r="D25" s="162">
        <f>+supuestos__DBP!C62</f>
        <v>2.726</v>
      </c>
      <c r="E25" s="78"/>
      <c r="F25" s="53">
        <f>+(F24*(1+D25/100)*(1+C25/100))</f>
        <v>24810.997821480003</v>
      </c>
      <c r="G25" s="57">
        <f t="shared" si="4"/>
        <v>2.5205480000000113</v>
      </c>
      <c r="H25" s="78"/>
      <c r="I25" s="294">
        <v>1117076</v>
      </c>
      <c r="J25" s="134">
        <f t="shared" si="1"/>
        <v>4.78282017588753E-4</v>
      </c>
      <c r="K25" s="131">
        <f>+RA!P20</f>
        <v>46438422.317671999</v>
      </c>
      <c r="L25" s="32">
        <f>+(F25*1000000)/K25</f>
        <v>534.27736307997384</v>
      </c>
      <c r="M25" s="77">
        <f>+(L25/L24-1)*100</f>
        <v>2.5451468672561539</v>
      </c>
      <c r="N25" s="153"/>
    </row>
    <row r="26" spans="1:14" x14ac:dyDescent="0.25">
      <c r="A26" s="4" t="s">
        <v>250</v>
      </c>
      <c r="C26" s="76">
        <f>+supuestos__DBP!B63</f>
        <v>1.4</v>
      </c>
      <c r="D26" s="162">
        <f>+supuestos__DBP!C63</f>
        <v>-4</v>
      </c>
      <c r="F26" s="53">
        <f>+(F25*(1+D26/100)*(1+C26/100))</f>
        <v>24152.017719341493</v>
      </c>
      <c r="G26" s="57">
        <f t="shared" si="4"/>
        <v>-2.6560000000000028</v>
      </c>
      <c r="I26" s="294">
        <v>1162204</v>
      </c>
      <c r="J26" s="134">
        <f t="shared" si="1"/>
        <v>4.4814292721531864E-4</v>
      </c>
      <c r="K26" s="131">
        <f>+RA!P21</f>
        <v>46371858.952312775</v>
      </c>
      <c r="L26" s="32">
        <f>+(F26*1000000)/K26</f>
        <v>520.83350258135215</v>
      </c>
      <c r="M26" s="77">
        <f>+(L26/L25-1)*100</f>
        <v>-2.516269905414148</v>
      </c>
      <c r="N26" s="153"/>
    </row>
    <row r="28" spans="1:14" x14ac:dyDescent="0.25">
      <c r="A28" s="297" t="s">
        <v>263</v>
      </c>
    </row>
  </sheetData>
  <sheetProtection sheet="1" objects="1" scenarios="1"/>
  <hyperlinks>
    <hyperlink ref="A3" location="supuestos__DBP!A1" display="Volver a supuestos "/>
    <hyperlink ref="A28" location="índice!A1" display="Volver al índice"/>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9"/>
  <sheetViews>
    <sheetView workbookViewId="0"/>
  </sheetViews>
  <sheetFormatPr baseColWidth="10" defaultRowHeight="15" x14ac:dyDescent="0.25"/>
  <cols>
    <col min="9" max="9" width="13" bestFit="1" customWidth="1"/>
    <col min="10" max="10" width="6.7109375" customWidth="1"/>
    <col min="12" max="12" width="12.42578125" customWidth="1"/>
    <col min="14" max="15" width="12.28515625" bestFit="1" customWidth="1"/>
    <col min="18" max="18" width="6.5703125" customWidth="1"/>
    <col min="19" max="19" width="16.28515625" customWidth="1"/>
    <col min="27" max="27" width="11.42578125" hidden="1" customWidth="1"/>
  </cols>
  <sheetData>
    <row r="1" spans="1:31" ht="15.75" customHeight="1" x14ac:dyDescent="0.25"/>
    <row r="2" spans="1:31" ht="15.75" thickBot="1" x14ac:dyDescent="0.3">
      <c r="K2" s="612" t="s">
        <v>138</v>
      </c>
      <c r="L2" s="612"/>
      <c r="M2" s="612"/>
      <c r="N2" s="612"/>
      <c r="O2" s="612"/>
      <c r="P2" s="612"/>
      <c r="Q2" s="612"/>
      <c r="S2" s="612" t="s">
        <v>137</v>
      </c>
      <c r="T2" s="612"/>
      <c r="U2" s="612"/>
      <c r="V2" s="612"/>
      <c r="W2" s="612"/>
      <c r="X2" s="612"/>
      <c r="Y2" s="612"/>
      <c r="Z2" s="612"/>
      <c r="AA2" s="612"/>
      <c r="AB2" s="612"/>
    </row>
    <row r="3" spans="1:31" ht="61.5" thickTop="1" thickBot="1" x14ac:dyDescent="0.3">
      <c r="B3" s="95" t="s">
        <v>0</v>
      </c>
      <c r="C3" s="95" t="s">
        <v>1</v>
      </c>
      <c r="D3" s="95" t="s">
        <v>135</v>
      </c>
      <c r="E3" s="95" t="s">
        <v>136</v>
      </c>
      <c r="F3" s="95" t="s">
        <v>3</v>
      </c>
      <c r="G3" s="95" t="s">
        <v>2</v>
      </c>
      <c r="H3" s="95" t="s">
        <v>4</v>
      </c>
      <c r="I3" s="95" t="s">
        <v>166</v>
      </c>
      <c r="K3" s="95" t="s">
        <v>0</v>
      </c>
      <c r="L3" s="95" t="s">
        <v>1</v>
      </c>
      <c r="M3" s="95" t="s">
        <v>135</v>
      </c>
      <c r="N3" s="95" t="s">
        <v>136</v>
      </c>
      <c r="O3" s="95" t="s">
        <v>147</v>
      </c>
      <c r="P3" s="95" t="s">
        <v>2</v>
      </c>
      <c r="Q3" s="95" t="s">
        <v>4</v>
      </c>
      <c r="S3" s="95" t="s">
        <v>0</v>
      </c>
      <c r="T3" s="95" t="s">
        <v>1</v>
      </c>
      <c r="U3" s="95" t="s">
        <v>135</v>
      </c>
      <c r="V3" s="95" t="s">
        <v>136</v>
      </c>
      <c r="W3" s="95" t="s">
        <v>147</v>
      </c>
      <c r="X3" s="95" t="s">
        <v>2</v>
      </c>
      <c r="Y3" s="95" t="s">
        <v>4</v>
      </c>
      <c r="Z3" s="73" t="s">
        <v>142</v>
      </c>
      <c r="AA3" s="7" t="s">
        <v>252</v>
      </c>
      <c r="AB3" s="95" t="s">
        <v>208</v>
      </c>
    </row>
    <row r="4" spans="1:31" ht="28.5" customHeight="1" thickTop="1" x14ac:dyDescent="0.25">
      <c r="A4">
        <v>2002</v>
      </c>
      <c r="B4" s="1">
        <f>+Rdos_c.publico!C3</f>
        <v>73030</v>
      </c>
      <c r="C4" s="1">
        <f>+Rdos_c.publico!D3</f>
        <v>31097</v>
      </c>
      <c r="D4" s="1">
        <f>+TSEadqmdo!F8</f>
        <v>7972.8856578799996</v>
      </c>
      <c r="E4" s="1">
        <f>+TSEadqmdo!H8</f>
        <v>9955.1143421199995</v>
      </c>
      <c r="F4" s="1">
        <f>+Rdos_c.publico!F3</f>
        <v>104</v>
      </c>
      <c r="G4" s="1">
        <f>+Rdos_c.publico!E3</f>
        <v>14991</v>
      </c>
      <c r="H4" s="1">
        <f>+Rdos_c.publico!H3</f>
        <v>12589</v>
      </c>
      <c r="I4" s="1">
        <f>+B4+C4+D4+E4+F4+G4-H4</f>
        <v>124561</v>
      </c>
      <c r="J4" s="1"/>
      <c r="M4" s="2"/>
      <c r="N4" s="121" t="s">
        <v>206</v>
      </c>
      <c r="O4" s="121" t="s">
        <v>206</v>
      </c>
      <c r="P4" s="121" t="s">
        <v>207</v>
      </c>
      <c r="Q4" s="2"/>
      <c r="AA4" s="5">
        <f>+'Deflactores BRUTOS'!F10</f>
        <v>82.637132525805526</v>
      </c>
    </row>
    <row r="5" spans="1:31" x14ac:dyDescent="0.25">
      <c r="A5">
        <v>2003</v>
      </c>
      <c r="B5" s="1">
        <f>+Rdos_c.publico!C4</f>
        <v>78782</v>
      </c>
      <c r="C5" s="1">
        <f>+Rdos_c.publico!D4</f>
        <v>34401</v>
      </c>
      <c r="D5" s="1">
        <f>+TSEadqmdo!F9</f>
        <v>8941.4482291100012</v>
      </c>
      <c r="E5" s="1">
        <f>+TSEadqmdo!H9</f>
        <v>9715.5517708899988</v>
      </c>
      <c r="F5" s="1">
        <f>+Rdos_c.publico!F4</f>
        <v>112</v>
      </c>
      <c r="G5" s="1">
        <f>+Rdos_c.publico!E4</f>
        <v>16211</v>
      </c>
      <c r="H5" s="1">
        <f>+Rdos_c.publico!H4</f>
        <v>13475</v>
      </c>
      <c r="I5" s="1">
        <f t="shared" ref="I5:I18" si="0">+B5+C5+D5+E5+F5+G5-H5</f>
        <v>134688</v>
      </c>
      <c r="J5" s="1"/>
      <c r="K5" s="5">
        <f>+RA!H7</f>
        <v>4.9650745154896647</v>
      </c>
      <c r="L5" s="5">
        <f>+CI!E7</f>
        <v>2.2439628632978659</v>
      </c>
      <c r="M5" s="5">
        <f>+TSEadqmdo!E9</f>
        <v>4.9768497200168182</v>
      </c>
      <c r="N5" s="5">
        <f>+'Deflactores BRUTOS'!B35</f>
        <v>3.918921016280974</v>
      </c>
      <c r="O5" s="5">
        <f>+N5</f>
        <v>3.918921016280974</v>
      </c>
      <c r="P5" s="5">
        <f>+'Deflactores BRUTOS'!H35</f>
        <v>4.122793452640261</v>
      </c>
      <c r="Q5" s="5">
        <f>+Ventas!C12</f>
        <v>3.1790311998008969</v>
      </c>
      <c r="S5" s="5">
        <f t="shared" ref="S5:X5" si="1">+(B4/$I4)*K5</f>
        <v>2.9110186323665528</v>
      </c>
      <c r="T5" s="5">
        <f t="shared" si="1"/>
        <v>0.56021156830768648</v>
      </c>
      <c r="U5" s="5">
        <f t="shared" si="1"/>
        <v>0.31855760433961017</v>
      </c>
      <c r="V5" s="5">
        <f t="shared" si="1"/>
        <v>0.31320643552006011</v>
      </c>
      <c r="W5" s="5">
        <f t="shared" si="1"/>
        <v>3.2720336677870385E-3</v>
      </c>
      <c r="X5" s="5">
        <f t="shared" si="1"/>
        <v>0.49618096072229795</v>
      </c>
      <c r="Y5" s="5">
        <f>-(H4/$I4)*Q5</f>
        <v>-0.32129497815763752</v>
      </c>
      <c r="Z5" s="79">
        <f>SUM(S5:Y5)</f>
        <v>4.2811522567663571</v>
      </c>
      <c r="AA5" s="5">
        <f>+'Deflactores BRUTOS'!F11</f>
        <v>85.161866220097892</v>
      </c>
      <c r="AB5" s="5">
        <f>+(AA5/AA4-1)*100</f>
        <v>3.0552048662917386</v>
      </c>
      <c r="AC5" s="5"/>
      <c r="AD5" s="5"/>
      <c r="AE5" s="5"/>
    </row>
    <row r="6" spans="1:31" x14ac:dyDescent="0.25">
      <c r="A6">
        <v>2004</v>
      </c>
      <c r="B6" s="1">
        <f>+Rdos_c.publico!C5</f>
        <v>84489</v>
      </c>
      <c r="C6" s="1">
        <f>+Rdos_c.publico!D5</f>
        <v>38688</v>
      </c>
      <c r="D6" s="1">
        <f>+TSEadqmdo!F10</f>
        <v>9515.3522274999978</v>
      </c>
      <c r="E6" s="1">
        <f>+TSEadqmdo!H10</f>
        <v>11617.647772500002</v>
      </c>
      <c r="F6" s="1">
        <f>+Rdos_c.publico!F5</f>
        <v>153</v>
      </c>
      <c r="G6" s="1">
        <f>+Rdos_c.publico!E5</f>
        <v>17735</v>
      </c>
      <c r="H6" s="1">
        <f>+Rdos_c.publico!H5</f>
        <v>14381</v>
      </c>
      <c r="I6" s="1">
        <f t="shared" si="0"/>
        <v>147817</v>
      </c>
      <c r="J6" s="1"/>
      <c r="K6" s="5">
        <f>+RA!H8</f>
        <v>5.3618635548481119</v>
      </c>
      <c r="L6" s="5">
        <f>+CI!E8</f>
        <v>3.2252210167826201</v>
      </c>
      <c r="M6" s="5">
        <f>+TSEadqmdo!E10</f>
        <v>3.1527787833307563</v>
      </c>
      <c r="N6" s="5">
        <f>+'Deflactores BRUTOS'!B36</f>
        <v>3.92126584599648</v>
      </c>
      <c r="O6" s="5">
        <f t="shared" ref="O6:O16" si="2">+N6</f>
        <v>3.92126584599648</v>
      </c>
      <c r="P6" s="5">
        <f>+'Deflactores BRUTOS'!H36</f>
        <v>5.1858986707764343</v>
      </c>
      <c r="Q6" s="5">
        <f>+Ventas!C13</f>
        <v>3.6188765863806482</v>
      </c>
      <c r="S6" s="5">
        <f>+(B5/$I5)*K6</f>
        <v>3.1362729759001837</v>
      </c>
      <c r="T6" s="5">
        <f t="shared" ref="T6:T18" si="3">+(C5/$I5)*L6</f>
        <v>0.82376179168403207</v>
      </c>
      <c r="U6" s="5">
        <f t="shared" ref="U6:U18" si="4">+(D5/$I5)*M6</f>
        <v>0.2093015581862406</v>
      </c>
      <c r="V6" s="5">
        <f t="shared" ref="V6:V18" si="5">+(E5/$I5)*N6</f>
        <v>0.28285564663668306</v>
      </c>
      <c r="W6" s="5">
        <f t="shared" ref="W6:W17" si="6">+(F5/$I5)*O6</f>
        <v>3.2607342506504348E-3</v>
      </c>
      <c r="X6" s="5">
        <f t="shared" ref="X6:X17" si="7">+(G5/$I5)*P6</f>
        <v>0.62417292818927284</v>
      </c>
      <c r="Y6" s="5">
        <f t="shared" ref="Y6:Y18" si="8">-(H5/$I5)*Q6</f>
        <v>-0.36205424389313995</v>
      </c>
      <c r="Z6" s="79">
        <f t="shared" ref="Z6:Z18" si="9">SUM(S6:Y6)</f>
        <v>4.717571390953923</v>
      </c>
      <c r="AA6" s="5">
        <f>+'Deflactores BRUTOS'!F12</f>
        <v>87.889823841932866</v>
      </c>
      <c r="AB6" s="5">
        <f>+(AA6/AA5-1)*100</f>
        <v>3.2032619092501546</v>
      </c>
      <c r="AC6" s="5"/>
      <c r="AD6" s="5"/>
      <c r="AE6" s="5"/>
    </row>
    <row r="7" spans="1:31" x14ac:dyDescent="0.25">
      <c r="A7">
        <v>2005</v>
      </c>
      <c r="B7" s="1">
        <f>+Rdos_c.publico!C6</f>
        <v>90719</v>
      </c>
      <c r="C7" s="1">
        <f>+Rdos_c.publico!D6</f>
        <v>43222</v>
      </c>
      <c r="D7" s="1">
        <f>+TSEadqmdo!F11</f>
        <v>10051.3317673</v>
      </c>
      <c r="E7" s="1">
        <f>+TSEadqmdo!H11</f>
        <v>13325.6682327</v>
      </c>
      <c r="F7" s="1">
        <f>+Rdos_c.publico!F6</f>
        <v>165</v>
      </c>
      <c r="G7" s="1">
        <f>+Rdos_c.publico!E6</f>
        <v>19450</v>
      </c>
      <c r="H7" s="1">
        <f>+Rdos_c.publico!H6</f>
        <v>15843</v>
      </c>
      <c r="I7" s="1">
        <f t="shared" si="0"/>
        <v>161090</v>
      </c>
      <c r="J7" s="1"/>
      <c r="K7" s="5">
        <f>+RA!H9</f>
        <v>5.3671228625315814</v>
      </c>
      <c r="L7" s="5">
        <f>+CI!E9</f>
        <v>4.0286151685690941</v>
      </c>
      <c r="M7" s="5">
        <f>+TSEadqmdo!E11</f>
        <v>0.66644096994485924</v>
      </c>
      <c r="N7" s="5">
        <f>+'Deflactores BRUTOS'!B37</f>
        <v>4.1494542194605799</v>
      </c>
      <c r="O7" s="5">
        <f t="shared" si="2"/>
        <v>4.1494542194605799</v>
      </c>
      <c r="P7" s="5">
        <f>+'Deflactores BRUTOS'!H37</f>
        <v>5.3260935417424493</v>
      </c>
      <c r="Q7" s="5">
        <f>+Ventas!C14</f>
        <v>3.3486353425536519</v>
      </c>
      <c r="S7" s="5">
        <f>+(B6/$I6)*K7</f>
        <v>3.0677313403223629</v>
      </c>
      <c r="T7" s="5">
        <f t="shared" si="3"/>
        <v>1.054405539563116</v>
      </c>
      <c r="U7" s="5">
        <f t="shared" si="4"/>
        <v>4.2900482135762974E-2</v>
      </c>
      <c r="V7" s="5">
        <f t="shared" si="5"/>
        <v>0.32612553068866867</v>
      </c>
      <c r="W7" s="5">
        <f t="shared" si="6"/>
        <v>4.294949130191174E-3</v>
      </c>
      <c r="X7" s="5">
        <f t="shared" si="7"/>
        <v>0.63902168872864651</v>
      </c>
      <c r="Y7" s="5">
        <f t="shared" si="8"/>
        <v>-0.32578610620743259</v>
      </c>
      <c r="Z7" s="79">
        <f t="shared" si="9"/>
        <v>4.8086934243613149</v>
      </c>
      <c r="AA7" s="5">
        <f>+'Deflactores BRUTOS'!F13</f>
        <v>90.674392849483951</v>
      </c>
      <c r="AB7" s="5">
        <f t="shared" ref="AB7:AB15" si="10">+(AA7/AA6-1)*100</f>
        <v>3.1682496173380148</v>
      </c>
      <c r="AC7" s="5"/>
      <c r="AD7" s="5"/>
      <c r="AE7" s="5"/>
    </row>
    <row r="8" spans="1:31" x14ac:dyDescent="0.25">
      <c r="A8">
        <v>2006</v>
      </c>
      <c r="B8" s="1">
        <f>+Rdos_c.publico!C7</f>
        <v>98039</v>
      </c>
      <c r="C8" s="1">
        <f>+Rdos_c.publico!D7</f>
        <v>47156</v>
      </c>
      <c r="D8" s="1">
        <f>+TSEadqmdo!F12</f>
        <v>10636.05722852</v>
      </c>
      <c r="E8" s="1">
        <f>+TSEadqmdo!H12</f>
        <v>15530.94277148</v>
      </c>
      <c r="F8" s="1">
        <f>+Rdos_c.publico!F7</f>
        <v>161</v>
      </c>
      <c r="G8" s="1">
        <f>+Rdos_c.publico!E7</f>
        <v>21277</v>
      </c>
      <c r="H8" s="1">
        <f>+Rdos_c.publico!H7</f>
        <v>17871</v>
      </c>
      <c r="I8" s="1">
        <f t="shared" si="0"/>
        <v>174929</v>
      </c>
      <c r="J8" s="1"/>
      <c r="K8" s="5">
        <f>+RA!H10</f>
        <v>5.8958534000159712</v>
      </c>
      <c r="L8" s="5">
        <f>+CI!E10</f>
        <v>4.4373472174434436</v>
      </c>
      <c r="M8" s="5">
        <f>+TSEadqmdo!E12</f>
        <v>1.6451944001260488</v>
      </c>
      <c r="N8" s="5">
        <f>+'Deflactores BRUTOS'!B38</f>
        <v>3.9781970251978382</v>
      </c>
      <c r="O8" s="5">
        <f t="shared" si="2"/>
        <v>3.9781970251978382</v>
      </c>
      <c r="P8" s="5">
        <f>+'Deflactores BRUTOS'!H38</f>
        <v>4.8167917969877516</v>
      </c>
      <c r="Q8" s="5">
        <f>+Ventas!C15</f>
        <v>3.6445983116756064</v>
      </c>
      <c r="S8" s="5">
        <f t="shared" ref="S8:S17" si="11">+(B7/$I7)*K8</f>
        <v>3.3202925358249975</v>
      </c>
      <c r="T8" s="5">
        <f t="shared" si="3"/>
        <v>1.1905830370124808</v>
      </c>
      <c r="U8" s="5">
        <f t="shared" si="4"/>
        <v>0.1026531425747782</v>
      </c>
      <c r="V8" s="5">
        <f t="shared" si="5"/>
        <v>0.32908395134459295</v>
      </c>
      <c r="W8" s="5">
        <f t="shared" si="6"/>
        <v>4.074756404231444E-3</v>
      </c>
      <c r="X8" s="5">
        <f t="shared" si="7"/>
        <v>0.58157924422007434</v>
      </c>
      <c r="Y8" s="5">
        <f t="shared" si="8"/>
        <v>-0.35844168509452251</v>
      </c>
      <c r="Z8" s="79">
        <f t="shared" si="9"/>
        <v>5.1698249822866327</v>
      </c>
      <c r="AA8" s="5">
        <f>+'Deflactores BRUTOS'!F14</f>
        <v>93.802223983816063</v>
      </c>
      <c r="AB8" s="5">
        <f t="shared" si="10"/>
        <v>3.4495197994037774</v>
      </c>
      <c r="AC8" s="5"/>
      <c r="AD8" s="5"/>
      <c r="AE8" s="5"/>
    </row>
    <row r="9" spans="1:31" x14ac:dyDescent="0.25">
      <c r="A9">
        <v>2007</v>
      </c>
      <c r="B9" s="1">
        <f>+Rdos_c.publico!C8</f>
        <v>107445</v>
      </c>
      <c r="C9" s="1">
        <f>+Rdos_c.publico!D8</f>
        <v>54226</v>
      </c>
      <c r="D9" s="1">
        <f>+TSEadqmdo!F13</f>
        <v>11191.06832853</v>
      </c>
      <c r="E9" s="1">
        <f>+TSEadqmdo!H13</f>
        <v>14834.93167147</v>
      </c>
      <c r="F9" s="1">
        <f>+Rdos_c.publico!F8</f>
        <v>177</v>
      </c>
      <c r="G9" s="1">
        <f>+Rdos_c.publico!E8</f>
        <v>22874</v>
      </c>
      <c r="H9" s="1">
        <f>+Rdos_c.publico!H8</f>
        <v>19706</v>
      </c>
      <c r="I9" s="1">
        <f t="shared" si="0"/>
        <v>191042</v>
      </c>
      <c r="J9" s="1"/>
      <c r="K9" s="5">
        <f>+RA!H11</f>
        <v>7.358312691981217</v>
      </c>
      <c r="L9" s="5">
        <f>+CI!E11</f>
        <v>3.1891192668494384</v>
      </c>
      <c r="M9" s="5">
        <f>+TSEadqmdo!E13</f>
        <v>-0.68888840192083967</v>
      </c>
      <c r="N9" s="5">
        <f>+'Deflactores BRUTOS'!B39</f>
        <v>3.3311853945255043</v>
      </c>
      <c r="O9" s="5">
        <f t="shared" si="2"/>
        <v>3.3311853945255043</v>
      </c>
      <c r="P9" s="5">
        <f>+'Deflactores BRUTOS'!H39</f>
        <v>2.7139210128378943</v>
      </c>
      <c r="Q9" s="5">
        <f>+Ventas!C16</f>
        <v>3.2907490413847107</v>
      </c>
      <c r="S9" s="5">
        <f t="shared" si="11"/>
        <v>4.1239681128294707</v>
      </c>
      <c r="T9" s="5">
        <f t="shared" si="3"/>
        <v>0.85969798116694263</v>
      </c>
      <c r="U9" s="5">
        <f t="shared" si="4"/>
        <v>-4.1885887799585762E-2</v>
      </c>
      <c r="V9" s="5">
        <f t="shared" si="5"/>
        <v>0.29575684834170224</v>
      </c>
      <c r="W9" s="5">
        <f t="shared" si="6"/>
        <v>3.0659344563714773E-3</v>
      </c>
      <c r="X9" s="5">
        <f t="shared" si="7"/>
        <v>0.33010019716657546</v>
      </c>
      <c r="Y9" s="5">
        <f t="shared" si="8"/>
        <v>-0.33618768825401257</v>
      </c>
      <c r="Z9" s="79">
        <f t="shared" si="9"/>
        <v>5.2345154979074646</v>
      </c>
      <c r="AA9" s="5">
        <f>+'Deflactores BRUTOS'!F15</f>
        <v>96.480873457861065</v>
      </c>
      <c r="AB9" s="5">
        <f t="shared" si="10"/>
        <v>2.8556353573313542</v>
      </c>
      <c r="AC9" s="5"/>
      <c r="AD9" s="5"/>
      <c r="AE9" s="5"/>
    </row>
    <row r="10" spans="1:31" x14ac:dyDescent="0.25">
      <c r="A10">
        <v>2008</v>
      </c>
      <c r="B10" s="1">
        <f>+Rdos_c.publico!C9</f>
        <v>118136</v>
      </c>
      <c r="C10" s="1">
        <f>+Rdos_c.publico!D9</f>
        <v>59219</v>
      </c>
      <c r="D10" s="1">
        <f>+TSEadqmdo!F14</f>
        <v>11970.95544724</v>
      </c>
      <c r="E10" s="1">
        <f>+TSEadqmdo!H14</f>
        <v>16901.044552760002</v>
      </c>
      <c r="F10" s="1">
        <f>+Rdos_c.publico!F9</f>
        <v>246</v>
      </c>
      <c r="G10" s="1">
        <f>+Rdos_c.publico!E9</f>
        <v>24414</v>
      </c>
      <c r="H10" s="1">
        <f>+Rdos_c.publico!H9</f>
        <v>21366</v>
      </c>
      <c r="I10" s="1">
        <f t="shared" si="0"/>
        <v>209521</v>
      </c>
      <c r="J10" s="1"/>
      <c r="K10" s="5">
        <f>+RA!H12</f>
        <v>7.3080805822511197</v>
      </c>
      <c r="L10" s="5">
        <f>+CI!E12</f>
        <v>5.305944819979147</v>
      </c>
      <c r="M10" s="5">
        <f>+TSEadqmdo!E14</f>
        <v>1.3595501573381297</v>
      </c>
      <c r="N10" s="5">
        <f>+'Deflactores BRUTOS'!B40</f>
        <v>2.1355735550866228</v>
      </c>
      <c r="O10" s="5">
        <f t="shared" si="2"/>
        <v>2.1355735550866228</v>
      </c>
      <c r="P10" s="5">
        <f>+'Deflactores BRUTOS'!H40</f>
        <v>1.14400575725222</v>
      </c>
      <c r="Q10" s="5">
        <f>+Ventas!C17</f>
        <v>3.5470269425801781</v>
      </c>
      <c r="S10" s="5">
        <f t="shared" si="11"/>
        <v>4.1101784851497136</v>
      </c>
      <c r="T10" s="5">
        <f t="shared" si="3"/>
        <v>1.5060571173259765</v>
      </c>
      <c r="U10" s="5">
        <f t="shared" si="4"/>
        <v>7.9641223955123588E-2</v>
      </c>
      <c r="V10" s="5">
        <f t="shared" si="5"/>
        <v>0.16583310355371239</v>
      </c>
      <c r="W10" s="5">
        <f t="shared" si="6"/>
        <v>1.9786042820444313E-3</v>
      </c>
      <c r="X10" s="5">
        <f t="shared" si="7"/>
        <v>0.136975050990815</v>
      </c>
      <c r="Y10" s="5">
        <f t="shared" si="8"/>
        <v>-0.3658761577584248</v>
      </c>
      <c r="Z10" s="79">
        <f t="shared" si="9"/>
        <v>5.63478742749896</v>
      </c>
      <c r="AA10" s="5">
        <f>+'Deflactores BRUTOS'!F16</f>
        <v>99.893108891722378</v>
      </c>
      <c r="AB10" s="5">
        <f t="shared" si="10"/>
        <v>3.5366962503212029</v>
      </c>
      <c r="AC10" s="5"/>
      <c r="AD10" s="5"/>
      <c r="AE10" s="5"/>
    </row>
    <row r="11" spans="1:31" x14ac:dyDescent="0.25">
      <c r="A11">
        <v>2009</v>
      </c>
      <c r="B11" s="1">
        <f>+Rdos_c.publico!C10</f>
        <v>125564</v>
      </c>
      <c r="C11" s="1">
        <f>+Rdos_c.publico!D10</f>
        <v>61032</v>
      </c>
      <c r="D11" s="1">
        <f>+TSEadqmdo!F15</f>
        <v>12505.69290968</v>
      </c>
      <c r="E11" s="1">
        <f>+TSEadqmdo!H15</f>
        <v>19183.307090319999</v>
      </c>
      <c r="F11" s="1">
        <f>+Rdos_c.publico!F10</f>
        <v>285</v>
      </c>
      <c r="G11" s="1">
        <f>+Rdos_c.publico!E10</f>
        <v>25130</v>
      </c>
      <c r="H11" s="1">
        <f>+Rdos_c.publico!H10</f>
        <v>22672</v>
      </c>
      <c r="I11" s="1">
        <f t="shared" si="0"/>
        <v>221028</v>
      </c>
      <c r="J11" s="1"/>
      <c r="K11" s="5">
        <f>+RA!H13</f>
        <v>4.7061136944954951</v>
      </c>
      <c r="L11" s="5">
        <f>+CI!E13</f>
        <v>-1.855612983047461</v>
      </c>
      <c r="M11" s="5">
        <f>+TSEadqmdo!E15</f>
        <v>-0.45013867441056066</v>
      </c>
      <c r="N11" s="5">
        <f>+'Deflactores BRUTOS'!B41</f>
        <v>0.25252806796525196</v>
      </c>
      <c r="O11" s="5">
        <f t="shared" si="2"/>
        <v>0.25252806796525196</v>
      </c>
      <c r="P11" s="5">
        <f>+'Deflactores BRUTOS'!H41</f>
        <v>-3.1547684928983966</v>
      </c>
      <c r="Q11" s="5">
        <f>+Ventas!C18</f>
        <v>-0.87082269170357662</v>
      </c>
      <c r="S11" s="5">
        <f t="shared" si="11"/>
        <v>2.6534879435136327</v>
      </c>
      <c r="T11" s="5">
        <f t="shared" si="3"/>
        <v>-0.52447031678489309</v>
      </c>
      <c r="U11" s="5">
        <f t="shared" si="4"/>
        <v>-2.5718615396301533E-2</v>
      </c>
      <c r="V11" s="5">
        <f t="shared" si="5"/>
        <v>2.0370216481895034E-2</v>
      </c>
      <c r="W11" s="5">
        <f t="shared" si="6"/>
        <v>2.9649488461515544E-4</v>
      </c>
      <c r="X11" s="5">
        <f t="shared" si="7"/>
        <v>-0.36760285596967107</v>
      </c>
      <c r="Y11" s="5">
        <f t="shared" si="8"/>
        <v>8.8802543090853031E-2</v>
      </c>
      <c r="Z11" s="79">
        <f t="shared" si="9"/>
        <v>1.8451654098201302</v>
      </c>
      <c r="AA11" s="5">
        <f>+'Deflactores BRUTOS'!F17</f>
        <v>101.1961301671064</v>
      </c>
      <c r="AB11" s="5">
        <f t="shared" si="10"/>
        <v>1.3044155796536616</v>
      </c>
      <c r="AC11" s="5"/>
      <c r="AD11" s="5"/>
      <c r="AE11" s="5"/>
    </row>
    <row r="12" spans="1:31" x14ac:dyDescent="0.25">
      <c r="A12">
        <v>2010</v>
      </c>
      <c r="B12" s="1">
        <f>+Rdos_c.publico!C11</f>
        <v>124884</v>
      </c>
      <c r="C12" s="1">
        <f>+Rdos_c.publico!D11</f>
        <v>61050</v>
      </c>
      <c r="D12" s="1">
        <f>+TSEadqmdo!F16</f>
        <v>12207.683146270001</v>
      </c>
      <c r="E12" s="1">
        <f>+TSEadqmdo!H16</f>
        <v>19350.316853730001</v>
      </c>
      <c r="F12" s="1">
        <f>+Rdos_c.publico!F11</f>
        <v>305</v>
      </c>
      <c r="G12" s="1">
        <f>+Rdos_c.publico!E11</f>
        <v>26770</v>
      </c>
      <c r="H12" s="1">
        <f>+Rdos_c.publico!H11</f>
        <v>22852</v>
      </c>
      <c r="I12" s="1">
        <f t="shared" si="0"/>
        <v>221715</v>
      </c>
      <c r="J12" s="1"/>
      <c r="K12" s="5">
        <f>+RA!H14</f>
        <v>-1.5074958345213663</v>
      </c>
      <c r="L12" s="5">
        <f>+CI!E14</f>
        <v>2.73413922277157</v>
      </c>
      <c r="M12" s="5">
        <f>+TSEadqmdo!E16</f>
        <v>-4.7979539802583737</v>
      </c>
      <c r="N12" s="5">
        <f>+'Deflactores BRUTOS'!B42</f>
        <v>0.16030645404900845</v>
      </c>
      <c r="O12" s="5">
        <f t="shared" si="2"/>
        <v>0.16030645404900845</v>
      </c>
      <c r="P12" s="5">
        <f>+'Deflactores BRUTOS'!H42</f>
        <v>-0.2959243330686534</v>
      </c>
      <c r="Q12" s="5">
        <f>+Ventas!C19</f>
        <v>1.964214138249698</v>
      </c>
      <c r="S12" s="5">
        <f t="shared" si="11"/>
        <v>-0.85639469644497912</v>
      </c>
      <c r="T12" s="5">
        <f t="shared" si="3"/>
        <v>0.75497215304936238</v>
      </c>
      <c r="U12" s="5">
        <f t="shared" si="4"/>
        <v>-0.27146668780375371</v>
      </c>
      <c r="V12" s="5">
        <f t="shared" si="5"/>
        <v>1.391320527979442E-2</v>
      </c>
      <c r="W12" s="5">
        <f t="shared" si="6"/>
        <v>2.0670385382832678E-4</v>
      </c>
      <c r="X12" s="5">
        <f t="shared" si="7"/>
        <v>-3.3645413658067121E-2</v>
      </c>
      <c r="Y12" s="5">
        <f t="shared" si="8"/>
        <v>-0.20147973533849628</v>
      </c>
      <c r="Z12" s="79">
        <f t="shared" si="9"/>
        <v>-0.59389447106231108</v>
      </c>
      <c r="AA12" s="5">
        <f>+'Deflactores BRUTOS'!F18</f>
        <v>100</v>
      </c>
      <c r="AB12" s="5">
        <f t="shared" si="10"/>
        <v>-1.1819920041717169</v>
      </c>
      <c r="AC12" s="5"/>
      <c r="AD12" s="5"/>
      <c r="AE12" s="5"/>
    </row>
    <row r="13" spans="1:31" x14ac:dyDescent="0.25">
      <c r="A13">
        <v>2011</v>
      </c>
      <c r="B13" s="1">
        <f>+Rdos_c.publico!C12</f>
        <v>122601</v>
      </c>
      <c r="C13" s="1">
        <f>+Rdos_c.publico!D12</f>
        <v>61292</v>
      </c>
      <c r="D13" s="1">
        <f>+TSEadqmdo!F17</f>
        <v>11135.401976300003</v>
      </c>
      <c r="E13" s="1">
        <f>+TSEadqmdo!H17</f>
        <v>19402.598023699997</v>
      </c>
      <c r="F13" s="1">
        <f>+Rdos_c.publico!F12</f>
        <v>338</v>
      </c>
      <c r="G13" s="1">
        <f>+Rdos_c.publico!E12</f>
        <v>27364</v>
      </c>
      <c r="H13" s="1">
        <f>+Rdos_c.publico!H12</f>
        <v>22460</v>
      </c>
      <c r="I13" s="1">
        <f t="shared" si="0"/>
        <v>219673</v>
      </c>
      <c r="J13" s="1"/>
      <c r="K13" s="5">
        <f>+RA!H15</f>
        <v>-1.7622976105740262</v>
      </c>
      <c r="L13" s="5">
        <f>+CI!E15</f>
        <v>5.0684897423196373</v>
      </c>
      <c r="M13" s="5">
        <f>+TSEadqmdo!E17</f>
        <v>-10.238048388567911</v>
      </c>
      <c r="N13" s="5">
        <f>+'Deflactores BRUTOS'!B43</f>
        <v>2.896917399539678E-2</v>
      </c>
      <c r="O13" s="5">
        <f t="shared" si="2"/>
        <v>2.896917399539678E-2</v>
      </c>
      <c r="P13" s="5">
        <f>+'Deflactores BRUTOS'!H43</f>
        <v>-0.78933853517068053</v>
      </c>
      <c r="Q13" s="5">
        <f>+Ventas!C20</f>
        <v>2.4494072737625272</v>
      </c>
      <c r="S13" s="5">
        <f t="shared" si="11"/>
        <v>-0.99263818324843456</v>
      </c>
      <c r="T13" s="5">
        <f t="shared" si="3"/>
        <v>1.3956263616291809</v>
      </c>
      <c r="U13" s="5">
        <f t="shared" si="4"/>
        <v>-0.56370949536033754</v>
      </c>
      <c r="V13" s="5">
        <f t="shared" si="5"/>
        <v>2.5283029826658689E-3</v>
      </c>
      <c r="W13" s="5">
        <f t="shared" si="6"/>
        <v>3.9851151562122622E-5</v>
      </c>
      <c r="X13" s="5">
        <f t="shared" si="7"/>
        <v>-9.5305200760070888E-2</v>
      </c>
      <c r="Y13" s="5">
        <f t="shared" si="8"/>
        <v>-0.25245858430878049</v>
      </c>
      <c r="Z13" s="79">
        <f t="shared" si="9"/>
        <v>-0.5059169479142146</v>
      </c>
      <c r="AA13" s="5">
        <f>+'Deflactores BRUTOS'!F19</f>
        <v>99.367174495187115</v>
      </c>
      <c r="AB13" s="5">
        <f t="shared" si="10"/>
        <v>-0.63282550481288391</v>
      </c>
      <c r="AC13" s="5"/>
      <c r="AD13" s="5"/>
      <c r="AE13" s="5"/>
    </row>
    <row r="14" spans="1:31" x14ac:dyDescent="0.25">
      <c r="A14">
        <v>2012</v>
      </c>
      <c r="B14" s="1">
        <f>+Rdos_c.publico!C13</f>
        <v>113925</v>
      </c>
      <c r="C14" s="1">
        <f>+Rdos_c.publico!D13</f>
        <v>58599</v>
      </c>
      <c r="D14" s="1">
        <f>+TSEadqmdo!F18</f>
        <v>9770.9333673699985</v>
      </c>
      <c r="E14" s="1">
        <f>+TSEadqmdo!H18</f>
        <v>18799.066632630002</v>
      </c>
      <c r="F14" s="1">
        <f>+Rdos_c.publico!F13</f>
        <v>379</v>
      </c>
      <c r="G14" s="1">
        <f>+Rdos_c.publico!E13</f>
        <v>27898</v>
      </c>
      <c r="H14" s="1">
        <f>+Rdos_c.publico!H13</f>
        <v>24135</v>
      </c>
      <c r="I14" s="1">
        <f t="shared" si="0"/>
        <v>205236</v>
      </c>
      <c r="J14" s="1"/>
      <c r="K14" s="5">
        <f>+RA!H16</f>
        <v>-4.811746419360718</v>
      </c>
      <c r="L14" s="5">
        <f>+CI!E16</f>
        <v>3.1228076439891783</v>
      </c>
      <c r="M14" s="5">
        <f>+TSEadqmdo!E18</f>
        <v>-6.5498395277040711</v>
      </c>
      <c r="N14" s="5">
        <f>+'Deflactores BRUTOS'!B44</f>
        <v>6.794655127946303E-2</v>
      </c>
      <c r="O14" s="5">
        <f t="shared" si="2"/>
        <v>6.794655127946303E-2</v>
      </c>
      <c r="P14" s="5">
        <f>+'Deflactores BRUTOS'!H44</f>
        <v>-2.0243512366010741</v>
      </c>
      <c r="Q14" s="5">
        <f>+Ventas!C21</f>
        <v>2.4380841260986941</v>
      </c>
      <c r="S14" s="5">
        <f t="shared" si="11"/>
        <v>-2.6854685043680533</v>
      </c>
      <c r="T14" s="5">
        <f t="shared" si="3"/>
        <v>0.87130929206313357</v>
      </c>
      <c r="U14" s="5">
        <f t="shared" si="4"/>
        <v>-0.33201666122483781</v>
      </c>
      <c r="V14" s="5">
        <f t="shared" si="5"/>
        <v>6.001373047994701E-3</v>
      </c>
      <c r="W14" s="5">
        <f t="shared" si="6"/>
        <v>1.0454600398072818E-4</v>
      </c>
      <c r="X14" s="5">
        <f t="shared" si="7"/>
        <v>-0.2521672997516845</v>
      </c>
      <c r="Y14" s="5">
        <f t="shared" si="8"/>
        <v>-0.24927674075638184</v>
      </c>
      <c r="Z14" s="79">
        <f t="shared" si="9"/>
        <v>-2.6415139949858482</v>
      </c>
      <c r="AA14" s="5">
        <f>+'Deflactores BRUTOS'!F20</f>
        <v>97.417737515437381</v>
      </c>
      <c r="AB14" s="5">
        <f t="shared" si="10"/>
        <v>-1.9618520800791739</v>
      </c>
      <c r="AC14" s="5"/>
      <c r="AD14" s="5"/>
      <c r="AE14" s="5"/>
    </row>
    <row r="15" spans="1:31" x14ac:dyDescent="0.25">
      <c r="A15">
        <v>2013</v>
      </c>
      <c r="B15" s="1">
        <f>+Rdos_c.publico!C14</f>
        <v>114711</v>
      </c>
      <c r="C15" s="1">
        <f>+Rdos_c.publico!D14</f>
        <v>54736</v>
      </c>
      <c r="D15" s="1">
        <f>+TSEadqmdo!F19</f>
        <v>9183.2683654200009</v>
      </c>
      <c r="E15" s="1">
        <f>+TSEadqmdo!H19</f>
        <v>19020.731634579999</v>
      </c>
      <c r="F15" s="1">
        <f>+Rdos_c.publico!F14</f>
        <v>394</v>
      </c>
      <c r="G15" s="1">
        <f>+Rdos_c.publico!E14</f>
        <v>27832</v>
      </c>
      <c r="H15" s="1">
        <f>+Rdos_c.publico!H14</f>
        <v>24037</v>
      </c>
      <c r="I15" s="1">
        <f t="shared" si="0"/>
        <v>201840</v>
      </c>
      <c r="J15" s="1"/>
      <c r="K15" s="5">
        <f>+RA!H17</f>
        <v>1.2809941477927911</v>
      </c>
      <c r="L15" s="5">
        <f>+CI!E17</f>
        <v>0.99913541541911677</v>
      </c>
      <c r="M15" s="5">
        <f>+TSEadqmdo!E19</f>
        <v>-8.6590341737169396E-2</v>
      </c>
      <c r="N15" s="5">
        <f>+'Deflactores BRUTOS'!B45</f>
        <v>0.35351524088056419</v>
      </c>
      <c r="O15" s="5">
        <f t="shared" si="2"/>
        <v>0.35351524088056419</v>
      </c>
      <c r="P15" s="5">
        <f>+'Deflactores BRUTOS'!H45</f>
        <v>-3.2076117255189995</v>
      </c>
      <c r="Q15" s="5">
        <f>+Ventas!C22</f>
        <v>1.0804674801991876</v>
      </c>
      <c r="S15" s="5">
        <f>+(B14/$I14)*K15</f>
        <v>0.7110704666203479</v>
      </c>
      <c r="T15" s="5">
        <f t="shared" si="3"/>
        <v>0.28527322793342702</v>
      </c>
      <c r="U15" s="5">
        <f t="shared" si="4"/>
        <v>-4.1224174090884616E-3</v>
      </c>
      <c r="V15" s="5">
        <f t="shared" si="5"/>
        <v>3.2381047033483268E-2</v>
      </c>
      <c r="W15" s="5">
        <f t="shared" si="6"/>
        <v>6.5282053973831993E-4</v>
      </c>
      <c r="X15" s="5">
        <f t="shared" si="7"/>
        <v>-0.43601488977825059</v>
      </c>
      <c r="Y15" s="5">
        <f t="shared" si="8"/>
        <v>-0.12705900833483108</v>
      </c>
      <c r="Z15" s="79">
        <f>SUM(S15:Y15)</f>
        <v>0.46218124660482629</v>
      </c>
      <c r="AA15" s="5">
        <f>+'Deflactores BRUTOS'!F21</f>
        <v>97.869165344090547</v>
      </c>
      <c r="AB15" s="5">
        <f t="shared" si="10"/>
        <v>0.46339387483889105</v>
      </c>
      <c r="AC15" s="5"/>
      <c r="AD15" s="5"/>
      <c r="AE15" s="5"/>
    </row>
    <row r="16" spans="1:31" s="33" customFormat="1" x14ac:dyDescent="0.25">
      <c r="A16" s="33">
        <v>2014</v>
      </c>
      <c r="B16" s="64">
        <f>+Rdos_c.publico!C15</f>
        <v>115206</v>
      </c>
      <c r="C16" s="64">
        <f>+Rdos_c.publico!D15</f>
        <v>55133</v>
      </c>
      <c r="D16" s="64">
        <f>+TSEadqmdo!F20</f>
        <v>9360.4560841900002</v>
      </c>
      <c r="E16" s="64">
        <f>+TSEadqmdo!H20</f>
        <v>18306.543915809998</v>
      </c>
      <c r="F16" s="1">
        <f>+Rdos_c.publico!F15</f>
        <v>438</v>
      </c>
      <c r="G16" s="1">
        <f>+Rdos_c.publico!E15</f>
        <v>27783</v>
      </c>
      <c r="H16" s="1">
        <f>+Rdos_c.publico!H15</f>
        <v>24253</v>
      </c>
      <c r="I16" s="1">
        <f t="shared" si="0"/>
        <v>201974</v>
      </c>
      <c r="J16" s="1"/>
      <c r="K16" s="65">
        <f>+RA!H18</f>
        <v>0.9193891844823332</v>
      </c>
      <c r="L16" s="5">
        <f>+CI!E18</f>
        <v>-0.75618449702649082</v>
      </c>
      <c r="M16" s="65">
        <f>+TSEadqmdo!E20</f>
        <v>0.94323022841906745</v>
      </c>
      <c r="N16" s="5">
        <f>+'Deflactores BRUTOS'!B46</f>
        <v>-0.26467213642926701</v>
      </c>
      <c r="O16" s="5">
        <f t="shared" si="2"/>
        <v>-0.26467213642926701</v>
      </c>
      <c r="P16" s="5">
        <f>+'Deflactores BRUTOS'!H46</f>
        <v>-0.65516947751735888</v>
      </c>
      <c r="Q16" s="5">
        <f>+Ventas!C23</f>
        <v>0.15947306881798351</v>
      </c>
      <c r="S16" s="5">
        <f>+(B15/$I15)*K16</f>
        <v>0.5225131427920775</v>
      </c>
      <c r="T16" s="5">
        <f>+(C15/$I15)*L16</f>
        <v>-0.20506596625664883</v>
      </c>
      <c r="U16" s="5">
        <f t="shared" si="4"/>
        <v>4.2914864833277368E-2</v>
      </c>
      <c r="V16" s="5">
        <f t="shared" si="5"/>
        <v>-2.4941823613614907E-2</v>
      </c>
      <c r="W16" s="5">
        <f t="shared" si="6"/>
        <v>-5.166509202989061E-4</v>
      </c>
      <c r="X16" s="5">
        <f t="shared" si="7"/>
        <v>-9.0342235920843908E-2</v>
      </c>
      <c r="Y16" s="5">
        <f t="shared" si="8"/>
        <v>-1.8991548529418697E-2</v>
      </c>
      <c r="Z16" s="79">
        <f t="shared" si="9"/>
        <v>0.22556978238452963</v>
      </c>
      <c r="AA16" s="5">
        <f>+'Deflactores BRUTOS'!F22</f>
        <v>98.256403787727066</v>
      </c>
      <c r="AB16" s="5">
        <f>+(AA16/AA15-1)*100</f>
        <v>0.39566950660614442</v>
      </c>
      <c r="AC16" s="5"/>
      <c r="AD16" s="5"/>
      <c r="AE16" s="5"/>
    </row>
    <row r="17" spans="1:31" s="4" customFormat="1" x14ac:dyDescent="0.25">
      <c r="A17" s="33">
        <v>2015</v>
      </c>
      <c r="B17" s="64">
        <f>+Rdos_c.publico!C16</f>
        <v>119125</v>
      </c>
      <c r="C17" s="64">
        <f>+Rdos_c.publico!D16</f>
        <v>57142</v>
      </c>
      <c r="D17" s="64">
        <f>+TSEadqmdo!F21</f>
        <v>9533.8996261499997</v>
      </c>
      <c r="E17" s="64">
        <f>+TSEadqmdo!H21</f>
        <v>18842.10037385</v>
      </c>
      <c r="F17" s="1">
        <f>+Rdos_c.publico!F16</f>
        <v>459</v>
      </c>
      <c r="G17" s="1">
        <f>+Rdos_c.publico!E16</f>
        <v>27588</v>
      </c>
      <c r="H17" s="1">
        <f>+Rdos_c.publico!H16</f>
        <v>24201</v>
      </c>
      <c r="I17" s="1">
        <f>+B17+C17+D17+E17+F17+G17-H17</f>
        <v>208489</v>
      </c>
      <c r="J17" s="1"/>
      <c r="K17" s="65">
        <f>+RA!H19</f>
        <v>2.6183860899500644</v>
      </c>
      <c r="L17" s="5">
        <f>+CI!E19</f>
        <v>-1.2953348390911779</v>
      </c>
      <c r="M17" s="65">
        <f>+TSEadqmdo!E21</f>
        <v>0.22456266722070684</v>
      </c>
      <c r="N17" s="5">
        <f>+'Deflactores BRUTOS'!B47</f>
        <v>0.5026820610712246</v>
      </c>
      <c r="O17" s="5">
        <f>+N17</f>
        <v>0.5026820610712246</v>
      </c>
      <c r="P17" s="5">
        <f>+'Deflactores BRUTOS'!H47</f>
        <v>0.83878176933498416</v>
      </c>
      <c r="Q17" s="5">
        <f>+Ventas!C24</f>
        <v>-0.19205094472469764</v>
      </c>
      <c r="S17" s="5">
        <f t="shared" si="11"/>
        <v>1.4935278198123871</v>
      </c>
      <c r="T17" s="5">
        <f t="shared" si="3"/>
        <v>-0.35358855933740935</v>
      </c>
      <c r="U17" s="5">
        <f t="shared" si="4"/>
        <v>1.0407324629249308E-2</v>
      </c>
      <c r="V17" s="5">
        <f t="shared" si="5"/>
        <v>4.5562157637568483E-2</v>
      </c>
      <c r="W17" s="5">
        <f t="shared" si="6"/>
        <v>1.090114285745672E-3</v>
      </c>
      <c r="X17" s="5">
        <f t="shared" si="7"/>
        <v>0.11538056332713055</v>
      </c>
      <c r="Y17" s="5">
        <f>-(H16/$I16)*Q17</f>
        <v>2.3061441385564933E-2</v>
      </c>
      <c r="Z17" s="79">
        <f>SUM(S17:Y17)</f>
        <v>1.3354408617402367</v>
      </c>
      <c r="AA17" s="5">
        <f>+'Deflactores BRUTOS'!F23</f>
        <v>99.462902356279983</v>
      </c>
      <c r="AB17" s="5">
        <f>+(AA17/AA16-1)*100</f>
        <v>1.2279083317148887</v>
      </c>
      <c r="AC17" s="5"/>
      <c r="AD17" s="5"/>
      <c r="AE17" s="5"/>
    </row>
    <row r="18" spans="1:31" s="4" customFormat="1" x14ac:dyDescent="0.25">
      <c r="A18" s="4">
        <v>2016</v>
      </c>
      <c r="B18" s="15">
        <f>+Rdos_c.publico!C17</f>
        <v>122880.94372499999</v>
      </c>
      <c r="C18" s="15">
        <f>+Rdos_c.publico!D17</f>
        <v>56971.981404802624</v>
      </c>
      <c r="D18" s="15">
        <f>+TSEadqmdo!F22</f>
        <v>9629.4769699021508</v>
      </c>
      <c r="E18" s="15">
        <f>+TSEadqmdo!H22</f>
        <v>18842.10037385</v>
      </c>
      <c r="F18" s="1">
        <f>+Rdos_c.publico!F17</f>
        <v>463.59000000000003</v>
      </c>
      <c r="G18" s="1">
        <f>+Rdos_c.publico!E17</f>
        <v>27229.356</v>
      </c>
      <c r="H18" s="1">
        <f>+Rdos_c.publico!H17</f>
        <v>24810.997821480003</v>
      </c>
      <c r="I18" s="1">
        <f t="shared" si="0"/>
        <v>211206.45065207474</v>
      </c>
      <c r="J18" s="1"/>
      <c r="K18" s="72">
        <f>+RA!H20</f>
        <v>0.78056872798786259</v>
      </c>
      <c r="L18" s="5">
        <f>+CI!E20</f>
        <v>0.74110377527258908</v>
      </c>
      <c r="M18" s="72">
        <f>+TSEadqmdo!E22</f>
        <v>0.5</v>
      </c>
      <c r="N18" s="72">
        <f>+O18</f>
        <v>0.7</v>
      </c>
      <c r="O18" s="283">
        <v>0.7</v>
      </c>
      <c r="P18" s="284">
        <v>1</v>
      </c>
      <c r="Q18" s="5">
        <f>+Ventas!C25</f>
        <v>-0.2</v>
      </c>
      <c r="S18" s="5">
        <f>+(B17/$I17)*K18</f>
        <v>0.44599595048925428</v>
      </c>
      <c r="T18" s="5">
        <f t="shared" si="3"/>
        <v>0.20311935846316248</v>
      </c>
      <c r="U18" s="5">
        <f t="shared" si="4"/>
        <v>2.286427491654236E-2</v>
      </c>
      <c r="V18" s="5">
        <f t="shared" si="5"/>
        <v>6.3262187749449611E-2</v>
      </c>
      <c r="W18" s="5">
        <f>+(F17/$I17)*O18</f>
        <v>1.541088498673791E-3</v>
      </c>
      <c r="X18" s="5">
        <f>+(G17/$I17)*P18</f>
        <v>0.13232352785998303</v>
      </c>
      <c r="Y18" s="5">
        <f t="shared" si="8"/>
        <v>2.3215613293746912E-2</v>
      </c>
      <c r="Z18" s="285">
        <f t="shared" si="9"/>
        <v>0.89232200127081229</v>
      </c>
      <c r="AA18" s="5"/>
      <c r="AB18" s="72"/>
      <c r="AC18" s="5"/>
      <c r="AD18" s="5"/>
      <c r="AE18" s="5"/>
    </row>
    <row r="19" spans="1:31" x14ac:dyDescent="0.25">
      <c r="A19" s="4">
        <v>2017</v>
      </c>
      <c r="B19" s="15">
        <f>+Rdos_c.publico!C18</f>
        <v>123192.7475288335</v>
      </c>
      <c r="C19" s="15">
        <f>+Rdos_c.publico!D18</f>
        <v>56947.597396761361</v>
      </c>
      <c r="D19" s="15">
        <f>+TSEadqmdo!F23</f>
        <v>10201.72982368792</v>
      </c>
      <c r="E19" s="15">
        <f>+TSEadqmdo!H23</f>
        <v>19689.99489067325</v>
      </c>
      <c r="F19" s="1">
        <f>+Rdos_c.publico!F18</f>
        <v>468.22590000000002</v>
      </c>
      <c r="G19" s="1">
        <f>+Rdos_c.publico!E18</f>
        <v>27610.566984000001</v>
      </c>
      <c r="H19" s="1">
        <f>+Rdos_c.publico!H18</f>
        <v>24152.017719341493</v>
      </c>
      <c r="I19" s="1">
        <f>+B19+C19+D19+E19+F19+G19-H19</f>
        <v>213958.84480461455</v>
      </c>
      <c r="J19" s="1"/>
      <c r="K19" s="72">
        <f>+RA!H21</f>
        <v>-0.90174106282888689</v>
      </c>
      <c r="L19" s="5">
        <f>+CI!E21</f>
        <v>1.5</v>
      </c>
      <c r="M19" s="72">
        <f>+TSEadqmdo!E23</f>
        <v>1.4</v>
      </c>
      <c r="N19" s="72">
        <f>+O19</f>
        <v>1.3</v>
      </c>
      <c r="O19" s="283">
        <v>1.3</v>
      </c>
      <c r="P19" s="284">
        <v>0.8</v>
      </c>
      <c r="Q19" s="5">
        <f>+Ventas!C26</f>
        <v>1.4</v>
      </c>
      <c r="R19" s="4"/>
      <c r="S19" s="5">
        <f>+(B18/$I18)*K19</f>
        <v>-0.52463735105578158</v>
      </c>
      <c r="T19" s="5">
        <f>+(C18/$I18)*L19</f>
        <v>0.4046181915531587</v>
      </c>
      <c r="U19" s="5">
        <f>+(D18/$I18)*M19</f>
        <v>6.3829810672170306E-2</v>
      </c>
      <c r="V19" s="5">
        <f>+(E18/$I18)*N19</f>
        <v>0.11597529531120117</v>
      </c>
      <c r="W19" s="5">
        <f>+(F18/$I18)*O19</f>
        <v>2.8534497793004788E-3</v>
      </c>
      <c r="X19" s="5">
        <f>+(G18/$I18)*P19</f>
        <v>0.10313834985979874</v>
      </c>
      <c r="Y19" s="5">
        <f>-(H18/$I18)*Q19</f>
        <v>-0.16446181848532848</v>
      </c>
      <c r="Z19" s="285">
        <f>SUM(S19:Y19)</f>
        <v>1.3159276345193205E-3</v>
      </c>
      <c r="AC19" s="5"/>
    </row>
  </sheetData>
  <mergeCells count="2">
    <mergeCell ref="K2:Q2"/>
    <mergeCell ref="S2:AB2"/>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6"/>
  <sheetViews>
    <sheetView showGridLines="0" workbookViewId="0">
      <selection activeCell="M26" sqref="M26"/>
    </sheetView>
  </sheetViews>
  <sheetFormatPr baseColWidth="10" defaultRowHeight="15" x14ac:dyDescent="0.25"/>
  <cols>
    <col min="2" max="2" width="11.5703125" bestFit="1" customWidth="1"/>
    <col min="3" max="3" width="20.42578125" bestFit="1" customWidth="1"/>
    <col min="6" max="6" width="14.7109375" bestFit="1" customWidth="1"/>
    <col min="7" max="7" width="2.28515625" customWidth="1"/>
    <col min="8" max="8" width="17.42578125" customWidth="1"/>
    <col min="9" max="9" width="20" customWidth="1"/>
    <col min="10" max="10" width="4.5703125" customWidth="1"/>
    <col min="11" max="11" width="15.5703125" style="10" customWidth="1"/>
    <col min="12" max="12" width="4.5703125" customWidth="1"/>
    <col min="13" max="13" width="17.85546875" customWidth="1"/>
    <col min="14" max="14" width="12.7109375" customWidth="1"/>
    <col min="15" max="15" width="14.42578125" customWidth="1"/>
    <col min="16" max="16" width="2.85546875" customWidth="1"/>
    <col min="22" max="22" width="12.42578125" customWidth="1"/>
    <col min="23" max="23" width="16.140625" customWidth="1"/>
    <col min="24" max="25" width="11.42578125" hidden="1" customWidth="1"/>
    <col min="26" max="26" width="3.28515625" customWidth="1"/>
    <col min="28" max="28" width="3.5703125" customWidth="1"/>
    <col min="32" max="32" width="1.140625" customWidth="1"/>
    <col min="33" max="33" width="14.7109375" customWidth="1"/>
  </cols>
  <sheetData>
    <row r="2" spans="1:25" x14ac:dyDescent="0.25">
      <c r="A2" s="297"/>
      <c r="H2" s="615" t="s">
        <v>195</v>
      </c>
      <c r="I2" s="615"/>
      <c r="J2" s="234"/>
      <c r="L2" s="234"/>
      <c r="M2" s="618" t="s">
        <v>37</v>
      </c>
      <c r="N2" s="618"/>
      <c r="O2" s="618"/>
      <c r="P2" s="618"/>
      <c r="Q2" s="618"/>
      <c r="R2" s="618"/>
      <c r="S2" s="618"/>
      <c r="T2" s="618"/>
      <c r="U2" s="618"/>
      <c r="V2" s="618"/>
      <c r="W2" s="618"/>
      <c r="X2" s="136"/>
      <c r="Y2" s="136"/>
    </row>
    <row r="3" spans="1:25" x14ac:dyDescent="0.25">
      <c r="A3" s="4"/>
      <c r="B3" s="613" t="s">
        <v>141</v>
      </c>
      <c r="C3" s="613"/>
      <c r="D3" s="613"/>
      <c r="E3" s="613"/>
      <c r="F3" s="613"/>
      <c r="H3" s="616"/>
      <c r="I3" s="616"/>
      <c r="M3" s="617" t="s">
        <v>214</v>
      </c>
      <c r="N3" s="617"/>
      <c r="O3" s="617"/>
      <c r="Q3" s="614" t="s">
        <v>196</v>
      </c>
      <c r="R3" s="614"/>
      <c r="S3" s="614"/>
      <c r="T3" s="614"/>
      <c r="U3" s="614"/>
      <c r="V3" s="151"/>
    </row>
    <row r="4" spans="1:25" ht="75.75" thickBot="1" x14ac:dyDescent="0.3">
      <c r="A4" s="404" t="s">
        <v>246</v>
      </c>
      <c r="B4" s="59" t="s">
        <v>122</v>
      </c>
      <c r="C4" s="59" t="s">
        <v>193</v>
      </c>
      <c r="D4" s="59" t="s">
        <v>194</v>
      </c>
      <c r="E4" s="59" t="s">
        <v>115</v>
      </c>
      <c r="F4" s="59" t="s">
        <v>120</v>
      </c>
      <c r="H4" s="59" t="s">
        <v>121</v>
      </c>
      <c r="I4" s="122" t="s">
        <v>204</v>
      </c>
      <c r="K4" s="73" t="s">
        <v>113</v>
      </c>
      <c r="M4" s="59" t="s">
        <v>251</v>
      </c>
      <c r="N4" s="59" t="s">
        <v>139</v>
      </c>
      <c r="O4" s="59" t="s">
        <v>140</v>
      </c>
      <c r="Q4" s="119" t="s">
        <v>0</v>
      </c>
      <c r="R4" s="119" t="s">
        <v>1</v>
      </c>
      <c r="S4" s="119" t="s">
        <v>2</v>
      </c>
      <c r="T4" s="119" t="s">
        <v>3</v>
      </c>
      <c r="U4" s="119" t="s">
        <v>4</v>
      </c>
      <c r="V4" s="59" t="s">
        <v>196</v>
      </c>
      <c r="W4" s="59" t="s">
        <v>203</v>
      </c>
      <c r="X4" s="137"/>
      <c r="Y4" s="137"/>
    </row>
    <row r="5" spans="1:25" ht="15.75" thickTop="1" x14ac:dyDescent="0.25">
      <c r="A5">
        <v>1999</v>
      </c>
      <c r="B5" s="1">
        <v>569.47510599999998</v>
      </c>
      <c r="C5" s="5"/>
      <c r="D5" s="2">
        <v>10.986866378896639</v>
      </c>
      <c r="E5" s="2"/>
      <c r="F5" s="1">
        <f>+B5*D5</f>
        <v>6256.7468957299998</v>
      </c>
      <c r="H5" s="38">
        <f>+K5-F5</f>
        <v>7234.2531042700002</v>
      </c>
      <c r="K5" s="237">
        <v>13491</v>
      </c>
      <c r="M5" s="1"/>
      <c r="N5" s="1"/>
      <c r="O5" s="1"/>
      <c r="Q5" s="1"/>
      <c r="R5" s="1"/>
      <c r="S5" s="1"/>
      <c r="T5" s="1"/>
      <c r="U5" s="1"/>
      <c r="V5" s="1"/>
    </row>
    <row r="6" spans="1:25" x14ac:dyDescent="0.25">
      <c r="A6">
        <v>2000</v>
      </c>
      <c r="B6" s="1">
        <v>596.80740200000002</v>
      </c>
      <c r="C6" s="5">
        <f>+(B6/B5-1)*100</f>
        <v>4.7995594033920952</v>
      </c>
      <c r="D6" s="2">
        <v>11.266008641042291</v>
      </c>
      <c r="E6" s="2">
        <f t="shared" ref="E6:E21" si="0">+(D6/D5-1)*100</f>
        <v>2.5406904254503537</v>
      </c>
      <c r="F6" s="1">
        <f t="shared" ref="F6:F23" si="1">+B6*D6</f>
        <v>6723.6373479700005</v>
      </c>
      <c r="H6" s="38">
        <f t="shared" ref="H6:H19" si="2">+K6-F6</f>
        <v>8059.3626520299995</v>
      </c>
      <c r="I6" s="31"/>
      <c r="K6" s="237">
        <v>14783</v>
      </c>
      <c r="M6" s="1"/>
      <c r="N6" s="1"/>
      <c r="O6" s="1"/>
      <c r="Q6" s="1"/>
      <c r="R6" s="1"/>
      <c r="S6" s="1"/>
      <c r="T6" s="1"/>
      <c r="U6" s="1"/>
      <c r="V6" s="1"/>
      <c r="W6" s="5"/>
      <c r="X6" s="5"/>
      <c r="Y6" s="5"/>
    </row>
    <row r="7" spans="1:25" x14ac:dyDescent="0.25">
      <c r="A7">
        <v>2001</v>
      </c>
      <c r="B7" s="1">
        <v>621.42459799999995</v>
      </c>
      <c r="C7" s="5">
        <f t="shared" ref="C7:C21" si="3">+(B7/B6-1)*100</f>
        <v>4.1248141221948087</v>
      </c>
      <c r="D7" s="2">
        <v>11.674805153705876</v>
      </c>
      <c r="E7" s="2">
        <f t="shared" si="0"/>
        <v>3.6285833402819545</v>
      </c>
      <c r="F7" s="1">
        <f t="shared" si="1"/>
        <v>7255.0110993700018</v>
      </c>
      <c r="H7" s="38">
        <f t="shared" si="2"/>
        <v>8770.9889006299982</v>
      </c>
      <c r="I7" s="31"/>
      <c r="K7" s="237">
        <v>16026</v>
      </c>
      <c r="M7" s="1"/>
      <c r="N7" s="1"/>
      <c r="O7" s="1"/>
      <c r="Q7" s="1"/>
      <c r="R7" s="1"/>
      <c r="S7" s="1"/>
      <c r="T7" s="1"/>
      <c r="U7" s="1"/>
      <c r="V7" s="1"/>
      <c r="W7" s="5"/>
      <c r="X7" s="5"/>
      <c r="Y7" s="5"/>
    </row>
    <row r="8" spans="1:25" x14ac:dyDescent="0.25">
      <c r="A8">
        <v>2002</v>
      </c>
      <c r="B8" s="1">
        <v>661.15734999999995</v>
      </c>
      <c r="C8" s="5">
        <f t="shared" si="3"/>
        <v>6.3938170661213434</v>
      </c>
      <c r="D8" s="2">
        <v>12.05898362603093</v>
      </c>
      <c r="E8" s="2">
        <f t="shared" si="0"/>
        <v>3.2906628184977027</v>
      </c>
      <c r="F8" s="1">
        <f t="shared" si="1"/>
        <v>7972.8856578799996</v>
      </c>
      <c r="H8" s="38">
        <f t="shared" si="2"/>
        <v>9955.1143421199995</v>
      </c>
      <c r="I8" s="31"/>
      <c r="K8" s="237">
        <v>17928</v>
      </c>
      <c r="M8" s="244">
        <v>6980546.7876540013</v>
      </c>
      <c r="N8" s="1">
        <f t="shared" ref="N8:N21" si="4">+(B8*1000000)/M8</f>
        <v>94.714263812305106</v>
      </c>
      <c r="O8" s="1">
        <f>+N8/12</f>
        <v>7.8928553176920921</v>
      </c>
      <c r="Q8" s="1">
        <f>+RA!N6</f>
        <v>73030</v>
      </c>
      <c r="R8" s="1">
        <f>+CI!H6</f>
        <v>31097</v>
      </c>
      <c r="S8" s="1">
        <f>+CCF!B15</f>
        <v>14991</v>
      </c>
      <c r="T8" s="1">
        <f>+'T pagados'!B5</f>
        <v>104</v>
      </c>
      <c r="U8" s="1">
        <f>+Ventas!F11</f>
        <v>12589</v>
      </c>
      <c r="V8" s="1">
        <f>+Q8+R8+S8+T8-U8</f>
        <v>106633</v>
      </c>
      <c r="W8" s="3">
        <f t="shared" ref="W8:W22" si="5">+(H8/(V8+H8))*100</f>
        <v>8.5387043081487572</v>
      </c>
      <c r="X8" s="3">
        <f>+MIN($W$8:$W$20)</f>
        <v>7.7262967724090901</v>
      </c>
      <c r="Y8" s="3">
        <f>+MAX($W$8:$W$20)-MIN($W$8:$W$20)</f>
        <v>2.1465643901364304</v>
      </c>
    </row>
    <row r="9" spans="1:25" x14ac:dyDescent="0.25">
      <c r="A9">
        <v>2003</v>
      </c>
      <c r="B9" s="1">
        <v>706.32344999999998</v>
      </c>
      <c r="C9" s="5">
        <f t="shared" si="3"/>
        <v>6.8313692648202418</v>
      </c>
      <c r="D9" s="2">
        <v>12.659141118859925</v>
      </c>
      <c r="E9" s="2">
        <f t="shared" si="0"/>
        <v>4.9768497200168182</v>
      </c>
      <c r="F9" s="1">
        <f t="shared" si="1"/>
        <v>8941.4482291100012</v>
      </c>
      <c r="H9" s="38">
        <f>+K9-F9</f>
        <v>9715.5517708899988</v>
      </c>
      <c r="I9" s="31">
        <f>+(H9/H8-1)*100</f>
        <v>-2.4064271187364872</v>
      </c>
      <c r="K9" s="237">
        <v>18657</v>
      </c>
      <c r="M9" s="244">
        <v>7092838.3845720002</v>
      </c>
      <c r="N9" s="1">
        <f t="shared" si="4"/>
        <v>99.582622880053307</v>
      </c>
      <c r="O9" s="1">
        <f t="shared" ref="O9:O23" si="6">+N9/12</f>
        <v>8.2985519066711095</v>
      </c>
      <c r="Q9" s="1">
        <f>+RA!N7</f>
        <v>78782</v>
      </c>
      <c r="R9" s="1">
        <f>+CI!H7</f>
        <v>34401</v>
      </c>
      <c r="S9" s="1">
        <f>+CCF!B16</f>
        <v>16211</v>
      </c>
      <c r="T9" s="1">
        <f>+'T pagados'!B6</f>
        <v>112</v>
      </c>
      <c r="U9" s="1">
        <f>+Ventas!F12</f>
        <v>13475</v>
      </c>
      <c r="V9" s="1">
        <f t="shared" ref="V9:V22" si="7">+Q9+R9+S9+T9-U9</f>
        <v>116031</v>
      </c>
      <c r="W9" s="3">
        <f t="shared" si="5"/>
        <v>7.7262967724090901</v>
      </c>
      <c r="X9" s="3">
        <f t="shared" ref="X9:X23" si="8">+MIN($W$8:$W$20)</f>
        <v>7.7262967724090901</v>
      </c>
      <c r="Y9" s="3">
        <f t="shared" ref="Y9:Y23" si="9">+MAX($W$8:$W$20)-MIN($W$8:$W$20)</f>
        <v>2.1465643901364304</v>
      </c>
    </row>
    <row r="10" spans="1:25" x14ac:dyDescent="0.25">
      <c r="A10">
        <v>2004</v>
      </c>
      <c r="B10" s="1">
        <v>728.68477600000006</v>
      </c>
      <c r="C10" s="5">
        <f t="shared" si="3"/>
        <v>3.1658762002026331</v>
      </c>
      <c r="D10" s="2">
        <v>13.058255834207241</v>
      </c>
      <c r="E10" s="2">
        <f t="shared" si="0"/>
        <v>3.1527787833307563</v>
      </c>
      <c r="F10" s="1">
        <f t="shared" si="1"/>
        <v>9515.3522274999978</v>
      </c>
      <c r="H10" s="38">
        <f t="shared" si="2"/>
        <v>11617.647772500002</v>
      </c>
      <c r="I10" s="31">
        <f t="shared" ref="I10:I21" si="10">+(H10/H9-1)*100</f>
        <v>19.577848448187108</v>
      </c>
      <c r="K10" s="237">
        <v>21133</v>
      </c>
      <c r="M10" s="244">
        <v>7146674.6444920003</v>
      </c>
      <c r="N10" s="1">
        <f t="shared" si="4"/>
        <v>101.96137535960213</v>
      </c>
      <c r="O10" s="1">
        <f t="shared" si="6"/>
        <v>8.4967812799668447</v>
      </c>
      <c r="Q10" s="1">
        <f>+RA!N8</f>
        <v>84489</v>
      </c>
      <c r="R10" s="1">
        <f>+CI!H8</f>
        <v>38688</v>
      </c>
      <c r="S10" s="1">
        <f>+CCF!B17</f>
        <v>17735</v>
      </c>
      <c r="T10" s="1">
        <f>+'T pagados'!B7</f>
        <v>153</v>
      </c>
      <c r="U10" s="1">
        <f>+Ventas!F13</f>
        <v>14381</v>
      </c>
      <c r="V10" s="1">
        <f t="shared" si="7"/>
        <v>126684</v>
      </c>
      <c r="W10" s="3">
        <f t="shared" si="5"/>
        <v>8.4002236846884948</v>
      </c>
      <c r="X10" s="3">
        <f t="shared" si="8"/>
        <v>7.7262967724090901</v>
      </c>
      <c r="Y10" s="3">
        <f t="shared" si="9"/>
        <v>2.1465643901364304</v>
      </c>
    </row>
    <row r="11" spans="1:25" x14ac:dyDescent="0.25">
      <c r="A11">
        <v>2005</v>
      </c>
      <c r="B11" s="1">
        <v>764.63420299999996</v>
      </c>
      <c r="C11" s="5">
        <f t="shared" si="3"/>
        <v>4.9334675547002105</v>
      </c>
      <c r="D11" s="2">
        <v>13.145281401046613</v>
      </c>
      <c r="E11" s="2">
        <f t="shared" si="0"/>
        <v>0.66644096994485924</v>
      </c>
      <c r="F11" s="1">
        <f t="shared" si="1"/>
        <v>10051.3317673</v>
      </c>
      <c r="H11" s="38">
        <f t="shared" si="2"/>
        <v>13325.6682327</v>
      </c>
      <c r="I11" s="31">
        <f t="shared" si="10"/>
        <v>14.701947361866431</v>
      </c>
      <c r="K11" s="237">
        <v>23377</v>
      </c>
      <c r="M11" s="244">
        <v>7169882.3937530005</v>
      </c>
      <c r="N11" s="1">
        <f t="shared" si="4"/>
        <v>106.64529221095914</v>
      </c>
      <c r="O11" s="1">
        <f t="shared" si="6"/>
        <v>8.8871076842465957</v>
      </c>
      <c r="Q11" s="1">
        <f>+RA!N9</f>
        <v>90719</v>
      </c>
      <c r="R11" s="1">
        <f>+CI!H9</f>
        <v>43222</v>
      </c>
      <c r="S11" s="1">
        <f>+CCF!B18</f>
        <v>19450</v>
      </c>
      <c r="T11" s="1">
        <f>+'T pagados'!B8</f>
        <v>165</v>
      </c>
      <c r="U11" s="1">
        <f>+Ventas!F14</f>
        <v>15843</v>
      </c>
      <c r="V11" s="1">
        <f t="shared" si="7"/>
        <v>137713</v>
      </c>
      <c r="W11" s="3">
        <f t="shared" si="5"/>
        <v>8.8226865269823538</v>
      </c>
      <c r="X11" s="3">
        <f t="shared" si="8"/>
        <v>7.7262967724090901</v>
      </c>
      <c r="Y11" s="3">
        <f t="shared" si="9"/>
        <v>2.1465643901364304</v>
      </c>
    </row>
    <row r="12" spans="1:25" x14ac:dyDescent="0.25">
      <c r="A12">
        <v>2006</v>
      </c>
      <c r="B12" s="1">
        <v>796.019904</v>
      </c>
      <c r="C12" s="5">
        <f t="shared" si="3"/>
        <v>4.1046687261516723</v>
      </c>
      <c r="D12" s="2">
        <v>13.361546834537444</v>
      </c>
      <c r="E12" s="2">
        <f t="shared" si="0"/>
        <v>1.6451944001260488</v>
      </c>
      <c r="F12" s="1">
        <f t="shared" si="1"/>
        <v>10636.05722852</v>
      </c>
      <c r="H12" s="38">
        <f t="shared" si="2"/>
        <v>15530.94277148</v>
      </c>
      <c r="I12" s="31">
        <f t="shared" si="10"/>
        <v>16.549072813988076</v>
      </c>
      <c r="K12" s="237">
        <v>26167</v>
      </c>
      <c r="M12" s="244">
        <v>7324149.8710379982</v>
      </c>
      <c r="N12" s="1">
        <f t="shared" si="4"/>
        <v>108.68427298951296</v>
      </c>
      <c r="O12" s="1">
        <f t="shared" si="6"/>
        <v>9.0570227491260802</v>
      </c>
      <c r="Q12" s="1">
        <f>+RA!N10</f>
        <v>98039</v>
      </c>
      <c r="R12" s="1">
        <f>+CI!H10</f>
        <v>47156</v>
      </c>
      <c r="S12" s="1">
        <f>+CCF!B19</f>
        <v>21277</v>
      </c>
      <c r="T12" s="1">
        <f>+'T pagados'!B9</f>
        <v>161</v>
      </c>
      <c r="U12" s="1">
        <f>+Ventas!F15</f>
        <v>17871</v>
      </c>
      <c r="V12" s="1">
        <f t="shared" si="7"/>
        <v>148762</v>
      </c>
      <c r="W12" s="3">
        <f t="shared" si="5"/>
        <v>9.4532014032291425</v>
      </c>
      <c r="X12" s="3">
        <f t="shared" si="8"/>
        <v>7.7262967724090901</v>
      </c>
      <c r="Y12" s="3">
        <f t="shared" si="9"/>
        <v>2.1465643901364304</v>
      </c>
    </row>
    <row r="13" spans="1:25" x14ac:dyDescent="0.25">
      <c r="A13">
        <v>2007</v>
      </c>
      <c r="B13" s="1">
        <v>843.367704</v>
      </c>
      <c r="C13" s="5">
        <f t="shared" si="3"/>
        <v>5.9480673488285118</v>
      </c>
      <c r="D13" s="2">
        <v>13.269500688077095</v>
      </c>
      <c r="E13" s="2">
        <f t="shared" si="0"/>
        <v>-0.68888840192083967</v>
      </c>
      <c r="F13" s="1">
        <f t="shared" si="1"/>
        <v>11191.06832853</v>
      </c>
      <c r="H13" s="38">
        <f t="shared" si="2"/>
        <v>14834.93167147</v>
      </c>
      <c r="I13" s="31">
        <f t="shared" si="10"/>
        <v>-4.4814478441586258</v>
      </c>
      <c r="K13" s="244">
        <v>26026</v>
      </c>
      <c r="M13" s="244">
        <v>7407159.4192980006</v>
      </c>
      <c r="N13" s="1">
        <f t="shared" si="4"/>
        <v>113.85845183819853</v>
      </c>
      <c r="O13" s="1">
        <f t="shared" si="6"/>
        <v>9.4882043198498778</v>
      </c>
      <c r="Q13" s="1">
        <f>+RA!N11</f>
        <v>107445</v>
      </c>
      <c r="R13" s="1">
        <f>+CI!H11</f>
        <v>54226</v>
      </c>
      <c r="S13" s="1">
        <f>+CCF!B20</f>
        <v>22874</v>
      </c>
      <c r="T13" s="1">
        <f>+'T pagados'!B10</f>
        <v>177</v>
      </c>
      <c r="U13" s="1">
        <f>+Ventas!F16</f>
        <v>19706</v>
      </c>
      <c r="V13" s="1">
        <f t="shared" si="7"/>
        <v>165016</v>
      </c>
      <c r="W13" s="3">
        <f t="shared" si="5"/>
        <v>8.2484597291765294</v>
      </c>
      <c r="X13" s="3">
        <f t="shared" si="8"/>
        <v>7.7262967724090901</v>
      </c>
      <c r="Y13" s="3">
        <f t="shared" si="9"/>
        <v>2.1465643901364304</v>
      </c>
    </row>
    <row r="14" spans="1:25" x14ac:dyDescent="0.25">
      <c r="A14">
        <v>2008</v>
      </c>
      <c r="B14" s="1">
        <v>890.04006900000002</v>
      </c>
      <c r="C14" s="5">
        <f t="shared" si="3"/>
        <v>5.5340469855127417</v>
      </c>
      <c r="D14" s="2">
        <v>13.449906205559831</v>
      </c>
      <c r="E14" s="2">
        <f t="shared" si="0"/>
        <v>1.3595501573381297</v>
      </c>
      <c r="F14" s="1">
        <f t="shared" si="1"/>
        <v>11970.95544724</v>
      </c>
      <c r="H14" s="38">
        <f t="shared" si="2"/>
        <v>16901.044552760002</v>
      </c>
      <c r="I14" s="31">
        <f t="shared" si="10"/>
        <v>13.927350169488651</v>
      </c>
      <c r="K14" s="244">
        <v>28872</v>
      </c>
      <c r="M14" s="244">
        <v>7506291.6439110022</v>
      </c>
      <c r="N14" s="1">
        <f t="shared" si="4"/>
        <v>118.57254037311326</v>
      </c>
      <c r="O14" s="1">
        <f t="shared" si="6"/>
        <v>9.8810450310927713</v>
      </c>
      <c r="Q14" s="1">
        <f>+RA!N12</f>
        <v>118136</v>
      </c>
      <c r="R14" s="1">
        <f>+CI!H12</f>
        <v>59219</v>
      </c>
      <c r="S14" s="1">
        <f>+CCF!B21</f>
        <v>24414</v>
      </c>
      <c r="T14" s="1">
        <f>+'T pagados'!B11</f>
        <v>246</v>
      </c>
      <c r="U14" s="1">
        <f>+Ventas!F17</f>
        <v>21366</v>
      </c>
      <c r="V14" s="1">
        <f t="shared" si="7"/>
        <v>180649</v>
      </c>
      <c r="W14" s="3">
        <f t="shared" si="5"/>
        <v>8.5553230782725613</v>
      </c>
      <c r="X14" s="3">
        <f t="shared" si="8"/>
        <v>7.7262967724090901</v>
      </c>
      <c r="Y14" s="3">
        <f t="shared" si="9"/>
        <v>2.1465643901364304</v>
      </c>
    </row>
    <row r="15" spans="1:25" x14ac:dyDescent="0.25">
      <c r="A15">
        <v>2009</v>
      </c>
      <c r="B15" s="1">
        <v>934.00208299999997</v>
      </c>
      <c r="C15" s="5">
        <f t="shared" si="3"/>
        <v>4.9393297595459185</v>
      </c>
      <c r="D15" s="2">
        <v>13.38936297605666</v>
      </c>
      <c r="E15" s="2">
        <f t="shared" si="0"/>
        <v>-0.45013867441056066</v>
      </c>
      <c r="F15" s="1">
        <f t="shared" si="1"/>
        <v>12505.69290968</v>
      </c>
      <c r="H15" s="38">
        <f t="shared" si="2"/>
        <v>19183.307090319999</v>
      </c>
      <c r="I15" s="31">
        <f t="shared" si="10"/>
        <v>13.503677423223493</v>
      </c>
      <c r="K15" s="244">
        <v>31689</v>
      </c>
      <c r="M15" s="244">
        <v>7657965.8108720016</v>
      </c>
      <c r="N15" s="1">
        <f t="shared" si="4"/>
        <v>121.96477577296032</v>
      </c>
      <c r="O15" s="1">
        <f t="shared" si="6"/>
        <v>10.16373131441336</v>
      </c>
      <c r="Q15" s="1">
        <f>+RA!N13</f>
        <v>125564</v>
      </c>
      <c r="R15" s="1">
        <f>+CI!H13</f>
        <v>61032</v>
      </c>
      <c r="S15" s="1">
        <f>+CCF!B22</f>
        <v>25130</v>
      </c>
      <c r="T15" s="1">
        <f>+'T pagados'!B12</f>
        <v>285</v>
      </c>
      <c r="U15" s="1">
        <f>+Ventas!F18</f>
        <v>22672</v>
      </c>
      <c r="V15" s="1">
        <f t="shared" si="7"/>
        <v>189339</v>
      </c>
      <c r="W15" s="3">
        <f t="shared" si="5"/>
        <v>9.1996426463912488</v>
      </c>
      <c r="X15" s="3">
        <f t="shared" si="8"/>
        <v>7.7262967724090901</v>
      </c>
      <c r="Y15" s="3">
        <f t="shared" si="9"/>
        <v>2.1465643901364304</v>
      </c>
    </row>
    <row r="16" spans="1:25" x14ac:dyDescent="0.25">
      <c r="A16">
        <v>2010</v>
      </c>
      <c r="B16" s="1">
        <v>957.69462799999997</v>
      </c>
      <c r="C16" s="5">
        <f t="shared" si="3"/>
        <v>2.5366693962715736</v>
      </c>
      <c r="D16" s="2">
        <v>12.746947502215708</v>
      </c>
      <c r="E16" s="2">
        <f t="shared" si="0"/>
        <v>-4.7979539802583737</v>
      </c>
      <c r="F16" s="1">
        <f t="shared" si="1"/>
        <v>12207.683146270001</v>
      </c>
      <c r="H16" s="38">
        <f t="shared" si="2"/>
        <v>19350.316853730001</v>
      </c>
      <c r="I16" s="31">
        <f t="shared" si="10"/>
        <v>0.87059943639371529</v>
      </c>
      <c r="K16" s="244">
        <v>31558</v>
      </c>
      <c r="M16" s="244">
        <v>7810399.80002</v>
      </c>
      <c r="N16" s="1">
        <f t="shared" si="4"/>
        <v>122.61787520755949</v>
      </c>
      <c r="O16" s="1">
        <f t="shared" si="6"/>
        <v>10.218156267296624</v>
      </c>
      <c r="Q16" s="1">
        <f>+RA!N14</f>
        <v>124884</v>
      </c>
      <c r="R16" s="1">
        <f>+CI!H14</f>
        <v>61050</v>
      </c>
      <c r="S16" s="1">
        <f>+CCF!B23</f>
        <v>26770</v>
      </c>
      <c r="T16" s="1">
        <f>+'T pagados'!B13</f>
        <v>305</v>
      </c>
      <c r="U16" s="1">
        <f>+Ventas!F19</f>
        <v>22852</v>
      </c>
      <c r="V16" s="1">
        <f t="shared" si="7"/>
        <v>190157</v>
      </c>
      <c r="W16" s="3">
        <f t="shared" si="5"/>
        <v>9.2361055185674736</v>
      </c>
      <c r="X16" s="3">
        <f t="shared" si="8"/>
        <v>7.7262967724090901</v>
      </c>
      <c r="Y16" s="3">
        <f t="shared" si="9"/>
        <v>2.1465643901364304</v>
      </c>
    </row>
    <row r="17" spans="1:25" x14ac:dyDescent="0.25">
      <c r="A17">
        <v>2011</v>
      </c>
      <c r="B17" s="1">
        <v>973.21191099999999</v>
      </c>
      <c r="C17" s="5">
        <f t="shared" si="3"/>
        <v>1.6202746205651763</v>
      </c>
      <c r="D17" s="2">
        <v>11.441908848873515</v>
      </c>
      <c r="E17" s="2">
        <f t="shared" si="0"/>
        <v>-10.238048388567911</v>
      </c>
      <c r="F17" s="1">
        <f t="shared" si="1"/>
        <v>11135.401976300003</v>
      </c>
      <c r="H17" s="38">
        <f t="shared" si="2"/>
        <v>19402.598023699997</v>
      </c>
      <c r="I17" s="31">
        <f t="shared" si="10"/>
        <v>0.27018250070627303</v>
      </c>
      <c r="K17" s="244">
        <v>30538</v>
      </c>
      <c r="M17" s="244">
        <v>7982996.0454900023</v>
      </c>
      <c r="N17" s="1">
        <f t="shared" si="4"/>
        <v>121.91060918160126</v>
      </c>
      <c r="O17" s="1">
        <f t="shared" si="6"/>
        <v>10.159217431800105</v>
      </c>
      <c r="Q17" s="1">
        <f>+RA!N15</f>
        <v>122601</v>
      </c>
      <c r="R17" s="1">
        <f>+CI!H15</f>
        <v>61292</v>
      </c>
      <c r="S17" s="1">
        <f>+CCF!B24</f>
        <v>27364</v>
      </c>
      <c r="T17" s="1">
        <f>+'T pagados'!B14</f>
        <v>338</v>
      </c>
      <c r="U17" s="1">
        <f>+Ventas!F20</f>
        <v>22460</v>
      </c>
      <c r="V17" s="1">
        <f t="shared" si="7"/>
        <v>189135</v>
      </c>
      <c r="W17" s="3">
        <f t="shared" si="5"/>
        <v>9.3041246315184463</v>
      </c>
      <c r="X17" s="3">
        <f t="shared" si="8"/>
        <v>7.7262967724090901</v>
      </c>
      <c r="Y17" s="3">
        <f t="shared" si="9"/>
        <v>2.1465643901364304</v>
      </c>
    </row>
    <row r="18" spans="1:25" x14ac:dyDescent="0.25">
      <c r="A18">
        <v>2012</v>
      </c>
      <c r="B18" s="1">
        <v>913.81338800000003</v>
      </c>
      <c r="C18" s="5">
        <f t="shared" si="3"/>
        <v>-6.1033493660148981</v>
      </c>
      <c r="D18" s="2">
        <v>10.692482180366127</v>
      </c>
      <c r="E18" s="2">
        <f t="shared" si="0"/>
        <v>-6.5498395277040711</v>
      </c>
      <c r="F18" s="1">
        <f>+B18*D18</f>
        <v>9770.9333673699985</v>
      </c>
      <c r="H18" s="38">
        <f t="shared" si="2"/>
        <v>18799.066632630002</v>
      </c>
      <c r="I18" s="31">
        <f t="shared" si="10"/>
        <v>-3.1105699882705951</v>
      </c>
      <c r="K18" s="244">
        <v>28570</v>
      </c>
      <c r="M18" s="244">
        <v>8128038.0240300009</v>
      </c>
      <c r="N18" s="1">
        <f t="shared" si="4"/>
        <v>112.42730229587654</v>
      </c>
      <c r="O18" s="5">
        <f t="shared" si="6"/>
        <v>9.3689418579897126</v>
      </c>
      <c r="Q18" s="1">
        <f>+RA!N16</f>
        <v>113925</v>
      </c>
      <c r="R18" s="1">
        <f>+CI!H16</f>
        <v>58599</v>
      </c>
      <c r="S18" s="1">
        <f>+CCF!B25</f>
        <v>27898</v>
      </c>
      <c r="T18" s="1">
        <f>+'T pagados'!B15</f>
        <v>379</v>
      </c>
      <c r="U18" s="1">
        <f>+Ventas!F21</f>
        <v>24135</v>
      </c>
      <c r="V18" s="1">
        <f>+Q18+R18+S18+T18-U18</f>
        <v>176666</v>
      </c>
      <c r="W18" s="3">
        <f>+(H18/(V18+H18))*100</f>
        <v>9.6176094053482259</v>
      </c>
      <c r="X18" s="3">
        <f t="shared" si="8"/>
        <v>7.7262967724090901</v>
      </c>
      <c r="Y18" s="3">
        <f t="shared" si="9"/>
        <v>2.1465643901364304</v>
      </c>
    </row>
    <row r="19" spans="1:25" x14ac:dyDescent="0.25">
      <c r="A19">
        <v>2013</v>
      </c>
      <c r="B19" s="1">
        <v>859.59713799999997</v>
      </c>
      <c r="C19" s="5">
        <f t="shared" si="3"/>
        <v>-5.932967355474994</v>
      </c>
      <c r="D19" s="2">
        <v>10.683223523505962</v>
      </c>
      <c r="E19" s="2">
        <f t="shared" si="0"/>
        <v>-8.6590341737169396E-2</v>
      </c>
      <c r="F19" s="1">
        <f>+B19*D19</f>
        <v>9183.2683654200009</v>
      </c>
      <c r="H19" s="38">
        <f t="shared" si="2"/>
        <v>19020.731634579999</v>
      </c>
      <c r="I19" s="31">
        <f t="shared" si="10"/>
        <v>1.1791276996978572</v>
      </c>
      <c r="K19" s="244">
        <v>28204</v>
      </c>
      <c r="M19" s="244">
        <v>8262078.706048999</v>
      </c>
      <c r="N19" s="1">
        <f t="shared" si="4"/>
        <v>104.04126716568973</v>
      </c>
      <c r="O19" s="5">
        <f t="shared" si="6"/>
        <v>8.670105597140811</v>
      </c>
      <c r="Q19" s="1">
        <f>+RA!N17</f>
        <v>114711</v>
      </c>
      <c r="R19" s="1">
        <f>+CI!H17</f>
        <v>54736</v>
      </c>
      <c r="S19" s="1">
        <f>+CCF!B26</f>
        <v>27832</v>
      </c>
      <c r="T19" s="1">
        <f>+'T pagados'!B16</f>
        <v>394</v>
      </c>
      <c r="U19" s="1">
        <f>+Ventas!F22</f>
        <v>24037</v>
      </c>
      <c r="V19" s="1">
        <f t="shared" si="7"/>
        <v>173636</v>
      </c>
      <c r="W19" s="3">
        <f t="shared" si="5"/>
        <v>9.8728611625455205</v>
      </c>
      <c r="X19" s="3">
        <f t="shared" si="8"/>
        <v>7.7262967724090901</v>
      </c>
      <c r="Y19" s="3">
        <f t="shared" si="9"/>
        <v>2.1465643901364304</v>
      </c>
    </row>
    <row r="20" spans="1:25" x14ac:dyDescent="0.25">
      <c r="A20">
        <v>2014</v>
      </c>
      <c r="B20" s="1">
        <v>867.99554599999999</v>
      </c>
      <c r="C20" s="5">
        <f t="shared" si="3"/>
        <v>0.97701674758252643</v>
      </c>
      <c r="D20" s="2">
        <f>+F20/B20</f>
        <v>10.783990917149247</v>
      </c>
      <c r="E20" s="2">
        <f t="shared" si="0"/>
        <v>0.94323022841906745</v>
      </c>
      <c r="F20" s="1">
        <f>9360456084.19/1000000</f>
        <v>9360.4560841900002</v>
      </c>
      <c r="H20" s="38">
        <f>+K20-F20</f>
        <v>18306.543915809998</v>
      </c>
      <c r="I20" s="31">
        <f t="shared" si="10"/>
        <v>-3.7547857384812477</v>
      </c>
      <c r="K20" s="244">
        <v>27667</v>
      </c>
      <c r="M20" s="244">
        <v>8440022.4232090004</v>
      </c>
      <c r="N20" s="1">
        <f t="shared" si="4"/>
        <v>102.84280094009246</v>
      </c>
      <c r="O20" s="5">
        <f t="shared" si="6"/>
        <v>8.570233411674371</v>
      </c>
      <c r="Q20" s="1">
        <f>+RA!N18</f>
        <v>115206</v>
      </c>
      <c r="R20" s="1">
        <f>+CI!H18</f>
        <v>55133</v>
      </c>
      <c r="S20" s="1">
        <f>+CCF!B27</f>
        <v>27783</v>
      </c>
      <c r="T20" s="1">
        <f>+'T pagados'!B17</f>
        <v>438</v>
      </c>
      <c r="U20" s="1">
        <f>+Ventas!F23</f>
        <v>24253</v>
      </c>
      <c r="V20" s="1">
        <f t="shared" si="7"/>
        <v>174307</v>
      </c>
      <c r="W20" s="3">
        <f t="shared" si="5"/>
        <v>9.5042869486953929</v>
      </c>
      <c r="X20" s="3">
        <f t="shared" si="8"/>
        <v>7.7262967724090901</v>
      </c>
      <c r="Y20" s="3">
        <f t="shared" si="9"/>
        <v>2.1465643901364304</v>
      </c>
    </row>
    <row r="21" spans="1:25" s="66" customFormat="1" x14ac:dyDescent="0.25">
      <c r="A21" s="50">
        <v>2015</v>
      </c>
      <c r="B21" s="249">
        <f>882098111/1000000</f>
        <v>882.09811100000002</v>
      </c>
      <c r="C21" s="5">
        <f t="shared" si="3"/>
        <v>1.6247278070710358</v>
      </c>
      <c r="D21" s="2">
        <f>+F21/B21</f>
        <v>10.808207734785636</v>
      </c>
      <c r="E21" s="2">
        <f t="shared" si="0"/>
        <v>0.22456266722070684</v>
      </c>
      <c r="F21" s="64">
        <f>9533899626.15/1000000</f>
        <v>9533.8996261499997</v>
      </c>
      <c r="H21" s="38">
        <f>+K21-F21</f>
        <v>18842.10037385</v>
      </c>
      <c r="I21" s="31">
        <f t="shared" si="10"/>
        <v>2.9254918924236817</v>
      </c>
      <c r="K21" s="244">
        <v>28376</v>
      </c>
      <c r="M21" s="242">
        <v>8592012.9735250063</v>
      </c>
      <c r="N21" s="1">
        <f t="shared" si="4"/>
        <v>102.66489514367034</v>
      </c>
      <c r="O21" s="5">
        <f t="shared" si="6"/>
        <v>8.5554079286391946</v>
      </c>
      <c r="Q21" s="1">
        <f>+RA!N19</f>
        <v>119125</v>
      </c>
      <c r="R21" s="1">
        <f>+CI!H19</f>
        <v>57142</v>
      </c>
      <c r="S21" s="1">
        <f>+CCF!B28</f>
        <v>27588</v>
      </c>
      <c r="T21" s="1">
        <f>+'T pagados'!B18</f>
        <v>459</v>
      </c>
      <c r="U21" s="1">
        <f>+Ventas!F24</f>
        <v>24201</v>
      </c>
      <c r="V21" s="1">
        <f>+Q21+R21+S21+T21-U21</f>
        <v>180113</v>
      </c>
      <c r="W21" s="3">
        <f>+(H21/(V21+H21))*100</f>
        <v>9.4705289477095214</v>
      </c>
      <c r="X21" s="3">
        <f t="shared" si="8"/>
        <v>7.7262967724090901</v>
      </c>
      <c r="Y21" s="3">
        <f t="shared" si="9"/>
        <v>2.1465643901364304</v>
      </c>
    </row>
    <row r="22" spans="1:25" s="66" customFormat="1" x14ac:dyDescent="0.25">
      <c r="A22" s="69">
        <v>2016</v>
      </c>
      <c r="B22" s="67">
        <f>+B21*(1+C22/100)</f>
        <v>886.50860155499993</v>
      </c>
      <c r="C22" s="70">
        <f>+supuestos__DBP!B53</f>
        <v>0.5</v>
      </c>
      <c r="D22" s="127">
        <f>+D21*(1+E22/100)</f>
        <v>10.862248773459564</v>
      </c>
      <c r="E22" s="128">
        <f>+supuestos__DBP!C53</f>
        <v>0.5</v>
      </c>
      <c r="F22" s="68">
        <f t="shared" si="1"/>
        <v>9629.4769699021508</v>
      </c>
      <c r="H22" s="129">
        <f>+H21*(1+I22/100)</f>
        <v>18842.10037385</v>
      </c>
      <c r="I22" s="150">
        <f>+supuestos__DBP!D53</f>
        <v>0</v>
      </c>
      <c r="K22" s="130">
        <f>+F22+H22</f>
        <v>28471.577343752149</v>
      </c>
      <c r="M22" s="244">
        <v>8701379.7376509998</v>
      </c>
      <c r="N22" s="67">
        <f>+N21*(1+C22/100)</f>
        <v>103.17821961938867</v>
      </c>
      <c r="O22" s="235">
        <f t="shared" si="6"/>
        <v>8.5981849682823892</v>
      </c>
      <c r="Q22" s="67">
        <f>+RA!N20</f>
        <v>122880.94372499999</v>
      </c>
      <c r="R22" s="67">
        <f>+CI!H20</f>
        <v>56971.981404802624</v>
      </c>
      <c r="S22" s="15">
        <f>+CCF!B29</f>
        <v>27229.356</v>
      </c>
      <c r="T22" s="11">
        <f>+'T pagados'!B19</f>
        <v>463.59000000000003</v>
      </c>
      <c r="U22" s="1">
        <f>+Ventas!F25</f>
        <v>24810.997821480003</v>
      </c>
      <c r="V22" s="15">
        <f t="shared" si="7"/>
        <v>182734.8733083226</v>
      </c>
      <c r="W22" s="51">
        <f t="shared" si="5"/>
        <v>9.3473475812561961</v>
      </c>
      <c r="X22" s="3">
        <f t="shared" si="8"/>
        <v>7.7262967724090901</v>
      </c>
      <c r="Y22" s="3">
        <f t="shared" si="9"/>
        <v>2.1465643901364304</v>
      </c>
    </row>
    <row r="23" spans="1:25" x14ac:dyDescent="0.25">
      <c r="A23" s="69">
        <v>2017</v>
      </c>
      <c r="B23" s="67">
        <f>+B22*(1+C23/100)</f>
        <v>926.22418690466384</v>
      </c>
      <c r="C23" s="70">
        <f>+supuestos__DBP!B54</f>
        <v>4.4800000000000004</v>
      </c>
      <c r="D23" s="127">
        <f>+D22*(1+E23/100)</f>
        <v>11.014320256287998</v>
      </c>
      <c r="E23" s="128">
        <f>+supuestos__DBP!C54</f>
        <v>1.4</v>
      </c>
      <c r="F23" s="68">
        <f t="shared" si="1"/>
        <v>10201.72982368792</v>
      </c>
      <c r="H23" s="129">
        <f>+H22*(1+I23/100)</f>
        <v>19689.99489067325</v>
      </c>
      <c r="I23" s="150">
        <f>+supuestos__DBP!D54</f>
        <v>4.5</v>
      </c>
      <c r="K23" s="130">
        <f>+F23+H23</f>
        <v>29891.724714361168</v>
      </c>
      <c r="M23" s="15">
        <f>+M22*(1+1.47252621710148/100)</f>
        <v>8829509.8355374672</v>
      </c>
      <c r="N23" s="67">
        <f>+N22*(1+C23/100)</f>
        <v>107.80060385833728</v>
      </c>
      <c r="O23" s="235">
        <f t="shared" si="6"/>
        <v>8.9833836548614396</v>
      </c>
      <c r="Q23" s="67">
        <f>+RA!N21</f>
        <v>123192.7475288335</v>
      </c>
      <c r="R23" s="67">
        <f>+CI!H21</f>
        <v>56947.597396761361</v>
      </c>
      <c r="S23" s="15">
        <f>+CCF!B30</f>
        <v>27610.566984000001</v>
      </c>
      <c r="T23" s="11">
        <f>+'T pagados'!B20</f>
        <v>468.22590000000002</v>
      </c>
      <c r="U23" s="1">
        <f>+Ventas!F26</f>
        <v>24152.017719341493</v>
      </c>
      <c r="V23" s="15">
        <f>+Q23+R23+S23+T23-U23</f>
        <v>184067.12009025336</v>
      </c>
      <c r="W23" s="51">
        <f>+(H23/(V23+H23))*100</f>
        <v>9.6634637237165428</v>
      </c>
      <c r="X23" s="3">
        <f t="shared" si="8"/>
        <v>7.7262967724090901</v>
      </c>
      <c r="Y23" s="3">
        <f t="shared" si="9"/>
        <v>2.1465643901364304</v>
      </c>
    </row>
    <row r="26" spans="1:25" x14ac:dyDescent="0.25">
      <c r="A26" s="297" t="s">
        <v>263</v>
      </c>
    </row>
  </sheetData>
  <sheetProtection sheet="1" objects="1" scenarios="1"/>
  <mergeCells count="5">
    <mergeCell ref="B3:F3"/>
    <mergeCell ref="Q3:U3"/>
    <mergeCell ref="H2:I3"/>
    <mergeCell ref="M3:O3"/>
    <mergeCell ref="M2:W2"/>
  </mergeCells>
  <hyperlinks>
    <hyperlink ref="A4" location="supuestos__DBP!A1" display="Volver a supuestos "/>
    <hyperlink ref="A26" location="índice!A1" display="Volver al índic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selection activeCell="D9" sqref="D9"/>
    </sheetView>
  </sheetViews>
  <sheetFormatPr baseColWidth="10" defaultRowHeight="10.5" x14ac:dyDescent="0.15"/>
  <cols>
    <col min="1" max="1" width="15.7109375" style="111" customWidth="1"/>
    <col min="2" max="18" width="15.7109375" style="109" customWidth="1"/>
    <col min="19" max="16384" width="11.42578125" style="109"/>
  </cols>
  <sheetData>
    <row r="1" spans="1:18" ht="69.95" customHeight="1" x14ac:dyDescent="0.15">
      <c r="A1" s="107" t="s">
        <v>167</v>
      </c>
      <c r="B1" s="108" t="s">
        <v>168</v>
      </c>
      <c r="C1" s="108" t="s">
        <v>36</v>
      </c>
      <c r="D1" s="108" t="s">
        <v>169</v>
      </c>
      <c r="E1" s="108" t="s">
        <v>170</v>
      </c>
      <c r="F1" s="108" t="s">
        <v>171</v>
      </c>
      <c r="G1" s="108" t="s">
        <v>32</v>
      </c>
      <c r="H1" s="108" t="s">
        <v>12</v>
      </c>
      <c r="I1" s="108" t="s">
        <v>172</v>
      </c>
      <c r="J1" s="108" t="s">
        <v>173</v>
      </c>
      <c r="K1" s="108" t="s">
        <v>13</v>
      </c>
      <c r="L1" s="108" t="s">
        <v>35</v>
      </c>
      <c r="M1" s="108" t="s">
        <v>174</v>
      </c>
      <c r="N1" s="108" t="s">
        <v>175</v>
      </c>
      <c r="O1" s="108" t="s">
        <v>34</v>
      </c>
      <c r="P1" s="108" t="s">
        <v>176</v>
      </c>
      <c r="Q1" s="108" t="s">
        <v>177</v>
      </c>
      <c r="R1" s="108"/>
    </row>
    <row r="2" spans="1:18" x14ac:dyDescent="0.15">
      <c r="A2" s="107" t="s">
        <v>178</v>
      </c>
    </row>
    <row r="3" spans="1:18" x14ac:dyDescent="0.15">
      <c r="A3" s="110">
        <v>1995</v>
      </c>
      <c r="B3" s="112">
        <v>64.65432505365672</v>
      </c>
      <c r="C3" s="112">
        <v>66.783581012417116</v>
      </c>
      <c r="D3" s="112">
        <v>66.537912834083684</v>
      </c>
      <c r="E3" s="112">
        <v>64.450504256444887</v>
      </c>
      <c r="F3" s="112">
        <v>67.583964859134468</v>
      </c>
      <c r="G3" s="112">
        <v>64.719672293320599</v>
      </c>
      <c r="H3" s="112">
        <v>64.756298844734644</v>
      </c>
      <c r="I3" s="112">
        <v>64.995827009988446</v>
      </c>
      <c r="J3" s="112">
        <v>59.687484424677095</v>
      </c>
      <c r="K3" s="112" t="e">
        <v>#VALUE!</v>
      </c>
      <c r="L3" s="112">
        <v>75.006764243588194</v>
      </c>
      <c r="M3" s="112">
        <v>79.921949498691347</v>
      </c>
      <c r="N3" s="112">
        <v>65.312169915097158</v>
      </c>
      <c r="O3" s="112">
        <v>81.044952768321849</v>
      </c>
      <c r="P3" s="112">
        <v>82.327107296892251</v>
      </c>
      <c r="Q3" s="112">
        <v>76.065652350486985</v>
      </c>
      <c r="R3" s="112"/>
    </row>
    <row r="4" spans="1:18" x14ac:dyDescent="0.15">
      <c r="A4" s="110">
        <v>1996</v>
      </c>
      <c r="B4" s="112">
        <v>66.898334881004686</v>
      </c>
      <c r="C4" s="112">
        <v>68.916726402781677</v>
      </c>
      <c r="D4" s="112">
        <v>68.454973243132343</v>
      </c>
      <c r="E4" s="112">
        <v>66.019495496911333</v>
      </c>
      <c r="F4" s="112">
        <v>70.497443038657366</v>
      </c>
      <c r="G4" s="112">
        <v>66.458234864264654</v>
      </c>
      <c r="H4" s="112">
        <v>66.488773028725333</v>
      </c>
      <c r="I4" s="112">
        <v>66.661919125882491</v>
      </c>
      <c r="J4" s="112">
        <v>61.433150935506866</v>
      </c>
      <c r="K4" s="112" t="e">
        <v>#VALUE!</v>
      </c>
      <c r="L4" s="112">
        <v>76.404607726313301</v>
      </c>
      <c r="M4" s="112">
        <v>81.099937416472514</v>
      </c>
      <c r="N4" s="112">
        <v>67.125520842242537</v>
      </c>
      <c r="O4" s="112">
        <v>81.258028835210908</v>
      </c>
      <c r="P4" s="112">
        <v>82.55086847392036</v>
      </c>
      <c r="Q4" s="112">
        <v>76.236016213268655</v>
      </c>
      <c r="R4" s="112"/>
    </row>
    <row r="5" spans="1:18" x14ac:dyDescent="0.15">
      <c r="A5" s="110">
        <v>1997</v>
      </c>
      <c r="B5" s="112">
        <v>68.491741031606139</v>
      </c>
      <c r="C5" s="112">
        <v>70.509646473821661</v>
      </c>
      <c r="D5" s="112">
        <v>70.367893062742525</v>
      </c>
      <c r="E5" s="112">
        <v>68.038211667258665</v>
      </c>
      <c r="F5" s="112">
        <v>70.941751284697418</v>
      </c>
      <c r="G5" s="112">
        <v>68.39183650595389</v>
      </c>
      <c r="H5" s="112">
        <v>68.4266987851625</v>
      </c>
      <c r="I5" s="112">
        <v>68.600704325172401</v>
      </c>
      <c r="J5" s="112">
        <v>63.18356126032031</v>
      </c>
      <c r="K5" s="112" t="e">
        <v>#VALUE!</v>
      </c>
      <c r="L5" s="112">
        <v>78.847749116446352</v>
      </c>
      <c r="M5" s="112">
        <v>83.68530975381239</v>
      </c>
      <c r="N5" s="112">
        <v>69.287620229900199</v>
      </c>
      <c r="O5" s="112">
        <v>84.067874029997469</v>
      </c>
      <c r="P5" s="112">
        <v>85.33051050491143</v>
      </c>
      <c r="Q5" s="112">
        <v>79.182509461731044</v>
      </c>
      <c r="R5" s="112"/>
    </row>
    <row r="6" spans="1:18" x14ac:dyDescent="0.15">
      <c r="A6" s="110">
        <v>1998</v>
      </c>
      <c r="B6" s="112">
        <v>70.226482512701068</v>
      </c>
      <c r="C6" s="112">
        <v>71.796247942456787</v>
      </c>
      <c r="D6" s="112">
        <v>71.501590337531397</v>
      </c>
      <c r="E6" s="112">
        <v>69.492573440463516</v>
      </c>
      <c r="F6" s="112">
        <v>72.756931738112812</v>
      </c>
      <c r="G6" s="112">
        <v>69.446222502079749</v>
      </c>
      <c r="H6" s="112">
        <v>69.477974639800067</v>
      </c>
      <c r="I6" s="112">
        <v>69.609826862918766</v>
      </c>
      <c r="J6" s="112">
        <v>64.185784398686181</v>
      </c>
      <c r="K6" s="112" t="e">
        <v>#VALUE!</v>
      </c>
      <c r="L6" s="112">
        <v>79.355943118882777</v>
      </c>
      <c r="M6" s="112">
        <v>83.7526704821246</v>
      </c>
      <c r="N6" s="112">
        <v>70.638113298945527</v>
      </c>
      <c r="O6" s="112">
        <v>82.319290762104529</v>
      </c>
      <c r="P6" s="112">
        <v>83.122576695042056</v>
      </c>
      <c r="Q6" s="112">
        <v>79.431416759311858</v>
      </c>
      <c r="R6" s="112"/>
    </row>
    <row r="7" spans="1:18" x14ac:dyDescent="0.15">
      <c r="A7" s="110">
        <v>1999</v>
      </c>
      <c r="B7" s="112">
        <v>72.097846190154343</v>
      </c>
      <c r="C7" s="112">
        <v>73.412652283429892</v>
      </c>
      <c r="D7" s="112">
        <v>73.004412823280319</v>
      </c>
      <c r="E7" s="112">
        <v>71.714917853019031</v>
      </c>
      <c r="F7" s="112">
        <v>74.741218483831645</v>
      </c>
      <c r="G7" s="112">
        <v>71.964188023030658</v>
      </c>
      <c r="H7" s="112">
        <v>72.013976490605344</v>
      </c>
      <c r="I7" s="112">
        <v>72.190318614025571</v>
      </c>
      <c r="J7" s="112">
        <v>67.268523770352743</v>
      </c>
      <c r="K7" s="112" t="e">
        <v>#VALUE!</v>
      </c>
      <c r="L7" s="112">
        <v>79.459773703517371</v>
      </c>
      <c r="M7" s="112">
        <v>83.261724976187253</v>
      </c>
      <c r="N7" s="112">
        <v>71.859550966302237</v>
      </c>
      <c r="O7" s="112">
        <v>82.357918803862773</v>
      </c>
      <c r="P7" s="112">
        <v>83.09796556924681</v>
      </c>
      <c r="Q7" s="112">
        <v>79.750418433044032</v>
      </c>
      <c r="R7" s="112"/>
    </row>
    <row r="8" spans="1:18" x14ac:dyDescent="0.15">
      <c r="A8" s="110">
        <v>2000</v>
      </c>
      <c r="B8" s="112">
        <v>74.459821175209413</v>
      </c>
      <c r="C8" s="112">
        <v>76.283257701161304</v>
      </c>
      <c r="D8" s="112">
        <v>75.976370787782372</v>
      </c>
      <c r="E8" s="112">
        <v>72.518373745120115</v>
      </c>
      <c r="F8" s="112">
        <v>77.354202563085636</v>
      </c>
      <c r="G8" s="112">
        <v>76.529587592578025</v>
      </c>
      <c r="H8" s="112">
        <v>76.620030351822081</v>
      </c>
      <c r="I8" s="112">
        <v>76.973688046398919</v>
      </c>
      <c r="J8" s="112">
        <v>72.557369184149451</v>
      </c>
      <c r="K8" s="112" t="e">
        <v>#VALUE!</v>
      </c>
      <c r="L8" s="112">
        <v>84.778485377827749</v>
      </c>
      <c r="M8" s="112">
        <v>89.150670307262132</v>
      </c>
      <c r="N8" s="112">
        <v>76.072577562301731</v>
      </c>
      <c r="O8" s="112">
        <v>91.260451670986669</v>
      </c>
      <c r="P8" s="112">
        <v>92.931101723443689</v>
      </c>
      <c r="Q8" s="112">
        <v>84.715572506461129</v>
      </c>
      <c r="R8" s="112"/>
    </row>
    <row r="9" spans="1:18" x14ac:dyDescent="0.15">
      <c r="A9" s="110">
        <v>2001</v>
      </c>
      <c r="B9" s="112">
        <v>77.497674904519414</v>
      </c>
      <c r="C9" s="112">
        <v>78.916594864027516</v>
      </c>
      <c r="D9" s="112">
        <v>78.620107993782412</v>
      </c>
      <c r="E9" s="112">
        <v>76.141835847899614</v>
      </c>
      <c r="F9" s="112">
        <v>79.886564117941163</v>
      </c>
      <c r="G9" s="112">
        <v>79.249601234688328</v>
      </c>
      <c r="H9" s="112">
        <v>79.339674558388197</v>
      </c>
      <c r="I9" s="112">
        <v>79.733412648135186</v>
      </c>
      <c r="J9" s="112">
        <v>76.060590698924926</v>
      </c>
      <c r="K9" s="112" t="e">
        <v>#VALUE!</v>
      </c>
      <c r="L9" s="112">
        <v>86.182402839842283</v>
      </c>
      <c r="M9" s="112">
        <v>89.662715182873072</v>
      </c>
      <c r="N9" s="112">
        <v>79.134263392249963</v>
      </c>
      <c r="O9" s="112">
        <v>91.183653083637921</v>
      </c>
      <c r="P9" s="112">
        <v>92.080838986981419</v>
      </c>
      <c r="Q9" s="112">
        <v>87.919949396959211</v>
      </c>
      <c r="R9" s="112"/>
    </row>
    <row r="10" spans="1:18" x14ac:dyDescent="0.15">
      <c r="A10" s="110">
        <v>2002</v>
      </c>
      <c r="B10" s="112">
        <v>80.686753336386857</v>
      </c>
      <c r="C10" s="112">
        <v>81.212042404458913</v>
      </c>
      <c r="D10" s="112">
        <v>80.77368877159175</v>
      </c>
      <c r="E10" s="112">
        <v>79.161658658533923</v>
      </c>
      <c r="F10" s="112">
        <v>82.637132525805526</v>
      </c>
      <c r="G10" s="112">
        <v>82.345052600019997</v>
      </c>
      <c r="H10" s="112">
        <v>82.445929052410008</v>
      </c>
      <c r="I10" s="112">
        <v>82.890759246110051</v>
      </c>
      <c r="J10" s="112">
        <v>80.060197697249805</v>
      </c>
      <c r="K10" s="112" t="e">
        <v>#VALUE!</v>
      </c>
      <c r="L10" s="112">
        <v>86.54097272532151</v>
      </c>
      <c r="M10" s="112">
        <v>88.819954846890013</v>
      </c>
      <c r="N10" s="112">
        <v>81.838003450258455</v>
      </c>
      <c r="O10" s="112">
        <v>88.973784061464215</v>
      </c>
      <c r="P10" s="112">
        <v>89.027854048527971</v>
      </c>
      <c r="Q10" s="112">
        <v>89.347914573867925</v>
      </c>
      <c r="R10" s="112"/>
    </row>
    <row r="11" spans="1:18" x14ac:dyDescent="0.15">
      <c r="A11" s="110">
        <v>2003</v>
      </c>
      <c r="B11" s="112">
        <v>83.848803470241307</v>
      </c>
      <c r="C11" s="112">
        <v>83.766100562406237</v>
      </c>
      <c r="D11" s="112">
        <v>83.341509538870724</v>
      </c>
      <c r="E11" s="112">
        <v>81.262576578943651</v>
      </c>
      <c r="F11" s="112">
        <v>85.161866220097892</v>
      </c>
      <c r="G11" s="112">
        <v>85.734901049266711</v>
      </c>
      <c r="H11" s="112">
        <v>85.845004417351205</v>
      </c>
      <c r="I11" s="112">
        <v>86.426725317667149</v>
      </c>
      <c r="J11" s="112">
        <v>84.353262706465287</v>
      </c>
      <c r="K11" s="112" t="e">
        <v>#VALUE!</v>
      </c>
      <c r="L11" s="112">
        <v>86.241076386097006</v>
      </c>
      <c r="M11" s="112">
        <v>87.550281232394696</v>
      </c>
      <c r="N11" s="112">
        <v>83.515410855312751</v>
      </c>
      <c r="O11" s="112">
        <v>87.421403521765711</v>
      </c>
      <c r="P11" s="112">
        <v>87.437468886777708</v>
      </c>
      <c r="Q11" s="112">
        <v>87.955159851548217</v>
      </c>
      <c r="R11" s="112"/>
    </row>
    <row r="12" spans="1:18" x14ac:dyDescent="0.15">
      <c r="A12" s="110">
        <v>2004</v>
      </c>
      <c r="B12" s="112">
        <v>87.136737962996591</v>
      </c>
      <c r="C12" s="112">
        <v>86.715495985272412</v>
      </c>
      <c r="D12" s="112">
        <v>86.357535914309111</v>
      </c>
      <c r="E12" s="112">
        <v>84.019699712872054</v>
      </c>
      <c r="F12" s="112">
        <v>87.889823841932866</v>
      </c>
      <c r="G12" s="112">
        <v>90.172477840562948</v>
      </c>
      <c r="H12" s="112">
        <v>90.296839360358589</v>
      </c>
      <c r="I12" s="112">
        <v>91.017420747816274</v>
      </c>
      <c r="J12" s="112">
        <v>90.102710728089733</v>
      </c>
      <c r="K12" s="112" t="e">
        <v>#VALUE!</v>
      </c>
      <c r="L12" s="112">
        <v>87.754248080461778</v>
      </c>
      <c r="M12" s="112">
        <v>88.579118146356251</v>
      </c>
      <c r="N12" s="112">
        <v>86.067256503973198</v>
      </c>
      <c r="O12" s="112">
        <v>89.36118739454102</v>
      </c>
      <c r="P12" s="112">
        <v>89.439015372346589</v>
      </c>
      <c r="Q12" s="112">
        <v>89.625283040407211</v>
      </c>
      <c r="R12" s="112"/>
    </row>
    <row r="13" spans="1:18" x14ac:dyDescent="0.15">
      <c r="A13" s="110">
        <v>2005</v>
      </c>
      <c r="B13" s="112">
        <v>90.752437013102465</v>
      </c>
      <c r="C13" s="112">
        <v>89.610147734900011</v>
      </c>
      <c r="D13" s="112">
        <v>89.249334882894132</v>
      </c>
      <c r="E13" s="112">
        <v>89.031437734765717</v>
      </c>
      <c r="F13" s="112">
        <v>90.674392849483951</v>
      </c>
      <c r="G13" s="112">
        <v>94.973588668436918</v>
      </c>
      <c r="H13" s="112">
        <v>95.106133489928212</v>
      </c>
      <c r="I13" s="112">
        <v>96.03068967418929</v>
      </c>
      <c r="J13" s="112">
        <v>96.186813354249807</v>
      </c>
      <c r="K13" s="112" t="e">
        <v>#VALUE!</v>
      </c>
      <c r="L13" s="112">
        <v>91.25745293909516</v>
      </c>
      <c r="M13" s="112">
        <v>92.431495442736193</v>
      </c>
      <c r="N13" s="112">
        <v>88.864640353366127</v>
      </c>
      <c r="O13" s="112">
        <v>92.164438665856665</v>
      </c>
      <c r="P13" s="112">
        <v>92.526189063642164</v>
      </c>
      <c r="Q13" s="112">
        <v>91.167084744339405</v>
      </c>
      <c r="R13" s="112"/>
    </row>
    <row r="14" spans="1:18" x14ac:dyDescent="0.15">
      <c r="A14" s="110">
        <v>2006</v>
      </c>
      <c r="B14" s="112">
        <v>94.362747762652248</v>
      </c>
      <c r="C14" s="112">
        <v>92.816142593007072</v>
      </c>
      <c r="D14" s="112">
        <v>92.502114635217794</v>
      </c>
      <c r="E14" s="112">
        <v>90.705188432837232</v>
      </c>
      <c r="F14" s="112">
        <v>93.802223983816063</v>
      </c>
      <c r="G14" s="112">
        <v>99.540782571038591</v>
      </c>
      <c r="H14" s="112">
        <v>99.687197926303284</v>
      </c>
      <c r="I14" s="112">
        <v>100.78137835025467</v>
      </c>
      <c r="J14" s="112">
        <v>102.03827098684526</v>
      </c>
      <c r="K14" s="112" t="e">
        <v>#VALUE!</v>
      </c>
      <c r="L14" s="112">
        <v>94.979687743131294</v>
      </c>
      <c r="M14" s="112">
        <v>96.438584955495912</v>
      </c>
      <c r="N14" s="112">
        <v>92.025824244202099</v>
      </c>
      <c r="O14" s="112">
        <v>95.779856009088647</v>
      </c>
      <c r="P14" s="112">
        <v>96.515274570277072</v>
      </c>
      <c r="Q14" s="112">
        <v>93.146491841629327</v>
      </c>
      <c r="R14" s="112"/>
    </row>
    <row r="15" spans="1:18" x14ac:dyDescent="0.15">
      <c r="A15" s="110">
        <v>2007</v>
      </c>
      <c r="B15" s="112">
        <v>97.506145833994651</v>
      </c>
      <c r="C15" s="112">
        <v>95.795252641992477</v>
      </c>
      <c r="D15" s="112">
        <v>95.546127085836801</v>
      </c>
      <c r="E15" s="112">
        <v>95.350878184645012</v>
      </c>
      <c r="F15" s="112">
        <v>96.480873457861065</v>
      </c>
      <c r="G15" s="112">
        <v>102.25695849923939</v>
      </c>
      <c r="H15" s="112">
        <v>102.39262973793453</v>
      </c>
      <c r="I15" s="112">
        <v>103.46987529485436</v>
      </c>
      <c r="J15" s="112">
        <v>104.96864192694045</v>
      </c>
      <c r="K15" s="112" t="e">
        <v>#VALUE!</v>
      </c>
      <c r="L15" s="112">
        <v>97.238367480542621</v>
      </c>
      <c r="M15" s="112">
        <v>98.327209826920807</v>
      </c>
      <c r="N15" s="112">
        <v>95.067667461432222</v>
      </c>
      <c r="O15" s="112">
        <v>97.400342617217376</v>
      </c>
      <c r="P15" s="112">
        <v>98.195131223093725</v>
      </c>
      <c r="Q15" s="112">
        <v>94.504724322894063</v>
      </c>
      <c r="R15" s="112"/>
    </row>
    <row r="16" spans="1:18" x14ac:dyDescent="0.15">
      <c r="A16" s="110">
        <v>2008</v>
      </c>
      <c r="B16" s="112">
        <v>99.588461299009637</v>
      </c>
      <c r="C16" s="112">
        <v>99.193471567813845</v>
      </c>
      <c r="D16" s="112">
        <v>98.935173956163325</v>
      </c>
      <c r="E16" s="112">
        <v>98.956662776343251</v>
      </c>
      <c r="F16" s="112">
        <v>99.893108891722378</v>
      </c>
      <c r="G16" s="112">
        <v>103.44943025791473</v>
      </c>
      <c r="H16" s="112">
        <v>103.56400731713845</v>
      </c>
      <c r="I16" s="112">
        <v>104.55109801511095</v>
      </c>
      <c r="J16" s="112">
        <v>106.19962787915634</v>
      </c>
      <c r="K16" s="112" t="e">
        <v>#VALUE!</v>
      </c>
      <c r="L16" s="112">
        <v>99.741532677158389</v>
      </c>
      <c r="M16" s="112">
        <v>100.44402609088318</v>
      </c>
      <c r="N16" s="112">
        <v>98.385700432786692</v>
      </c>
      <c r="O16" s="112">
        <v>102.3533159517104</v>
      </c>
      <c r="P16" s="112">
        <v>103.33409889065102</v>
      </c>
      <c r="Q16" s="112">
        <v>98.662445563806315</v>
      </c>
      <c r="R16" s="112"/>
    </row>
    <row r="17" spans="1:18" x14ac:dyDescent="0.15">
      <c r="A17" s="110">
        <v>2009</v>
      </c>
      <c r="B17" s="112">
        <v>99.839950116244353</v>
      </c>
      <c r="C17" s="112">
        <v>98.900972075148431</v>
      </c>
      <c r="D17" s="112">
        <v>98.07362401127665</v>
      </c>
      <c r="E17" s="112">
        <v>98.357156116576903</v>
      </c>
      <c r="F17" s="112">
        <v>101.1961301671064</v>
      </c>
      <c r="G17" s="112">
        <v>100.21763982573084</v>
      </c>
      <c r="H17" s="112">
        <v>100.29680264431437</v>
      </c>
      <c r="I17" s="112">
        <v>100.78718008048749</v>
      </c>
      <c r="J17" s="112">
        <v>101.49859264291956</v>
      </c>
      <c r="K17" s="112" t="e">
        <v>#VALUE!</v>
      </c>
      <c r="L17" s="112">
        <v>97.051626445094527</v>
      </c>
      <c r="M17" s="112">
        <v>96.530492469895307</v>
      </c>
      <c r="N17" s="112">
        <v>98.22144848434948</v>
      </c>
      <c r="O17" s="112">
        <v>94.797087803885461</v>
      </c>
      <c r="P17" s="112">
        <v>94.175672674396679</v>
      </c>
      <c r="Q17" s="112">
        <v>97.686881284589617</v>
      </c>
      <c r="R17" s="112"/>
    </row>
    <row r="18" spans="1:18" x14ac:dyDescent="0.15">
      <c r="A18" s="110">
        <v>2010</v>
      </c>
      <c r="B18" s="112">
        <v>100</v>
      </c>
      <c r="C18" s="112">
        <v>100</v>
      </c>
      <c r="D18" s="112">
        <v>100</v>
      </c>
      <c r="E18" s="112">
        <v>100</v>
      </c>
      <c r="F18" s="112">
        <v>100</v>
      </c>
      <c r="G18" s="112">
        <v>100</v>
      </c>
      <c r="H18" s="112">
        <v>100</v>
      </c>
      <c r="I18" s="112">
        <v>100</v>
      </c>
      <c r="J18" s="112">
        <v>100</v>
      </c>
      <c r="K18" s="112" t="e">
        <v>#VALUE!</v>
      </c>
      <c r="L18" s="112">
        <v>100</v>
      </c>
      <c r="M18" s="112">
        <v>100</v>
      </c>
      <c r="N18" s="112">
        <v>100</v>
      </c>
      <c r="O18" s="112">
        <v>100</v>
      </c>
      <c r="P18" s="112">
        <v>100</v>
      </c>
      <c r="Q18" s="112">
        <v>100</v>
      </c>
      <c r="R18" s="112"/>
    </row>
    <row r="19" spans="1:18" x14ac:dyDescent="0.15">
      <c r="A19" s="110">
        <v>2011</v>
      </c>
      <c r="B19" s="112">
        <v>100.02896917399539</v>
      </c>
      <c r="C19" s="112">
        <v>101.60870123669812</v>
      </c>
      <c r="D19" s="112">
        <v>102.44940727376253</v>
      </c>
      <c r="E19" s="112">
        <v>101.27635435378653</v>
      </c>
      <c r="F19" s="112">
        <v>99.367174495187115</v>
      </c>
      <c r="G19" s="112">
        <v>99.289539979253547</v>
      </c>
      <c r="H19" s="112">
        <v>99.210661464829315</v>
      </c>
      <c r="I19" s="112">
        <v>98.997588888176693</v>
      </c>
      <c r="J19" s="112">
        <v>98.238234130183059</v>
      </c>
      <c r="K19" s="112" t="e">
        <v>#VALUE!</v>
      </c>
      <c r="L19" s="112">
        <v>104.48836730492073</v>
      </c>
      <c r="M19" s="112">
        <v>104.81647034842241</v>
      </c>
      <c r="N19" s="112">
        <v>103.73916705454704</v>
      </c>
      <c r="O19" s="112">
        <v>108.54805455790782</v>
      </c>
      <c r="P19" s="112">
        <v>109.53015787570128</v>
      </c>
      <c r="Q19" s="112">
        <v>103.86243704729227</v>
      </c>
      <c r="R19" s="112"/>
    </row>
    <row r="20" spans="1:18" x14ac:dyDescent="0.15">
      <c r="A20" s="110">
        <v>2012</v>
      </c>
      <c r="B20" s="112">
        <v>100.09693540882951</v>
      </c>
      <c r="C20" s="112">
        <v>102.88668162046264</v>
      </c>
      <c r="D20" s="112">
        <v>104.94721000978635</v>
      </c>
      <c r="E20" s="112">
        <v>100.87535221408007</v>
      </c>
      <c r="F20" s="112">
        <v>97.417737515437381</v>
      </c>
      <c r="G20" s="112">
        <v>97.317904511233721</v>
      </c>
      <c r="H20" s="112">
        <v>97.202289212625942</v>
      </c>
      <c r="I20" s="112">
        <v>96.63846328327017</v>
      </c>
      <c r="J20" s="112">
        <v>94.599069508828748</v>
      </c>
      <c r="K20" s="112" t="e">
        <v>#VALUE!</v>
      </c>
      <c r="L20" s="112">
        <v>106.60972118278367</v>
      </c>
      <c r="M20" s="112">
        <v>107.48299007818838</v>
      </c>
      <c r="N20" s="112">
        <v>104.60881562490184</v>
      </c>
      <c r="O20" s="112">
        <v>112.84619709369908</v>
      </c>
      <c r="P20" s="112">
        <v>113.74156168177106</v>
      </c>
      <c r="Q20" s="112">
        <v>108.57681226865073</v>
      </c>
      <c r="R20" s="112"/>
    </row>
    <row r="21" spans="1:18" x14ac:dyDescent="0.15">
      <c r="A21" s="110">
        <v>2013</v>
      </c>
      <c r="B21" s="112">
        <v>100.4507933311541</v>
      </c>
      <c r="C21" s="112">
        <v>103.80642562866551</v>
      </c>
      <c r="D21" s="112">
        <v>106.08113048531844</v>
      </c>
      <c r="E21" s="112">
        <v>99.74701326018635</v>
      </c>
      <c r="F21" s="112">
        <v>97.869165344090547</v>
      </c>
      <c r="G21" s="112">
        <v>94.19114009491301</v>
      </c>
      <c r="H21" s="112">
        <v>94.084417186368867</v>
      </c>
      <c r="I21" s="112">
        <v>92.813429807223656</v>
      </c>
      <c r="J21" s="112">
        <v>90.97972696399134</v>
      </c>
      <c r="K21" s="112" t="e">
        <v>#VALUE!</v>
      </c>
      <c r="L21" s="112">
        <v>105.8267162734964</v>
      </c>
      <c r="M21" s="112">
        <v>106.15842654526514</v>
      </c>
      <c r="N21" s="112">
        <v>105.1561808925504</v>
      </c>
      <c r="O21" s="112">
        <v>110.85422288706495</v>
      </c>
      <c r="P21" s="112">
        <v>111.63290046683021</v>
      </c>
      <c r="Q21" s="112">
        <v>107.16900919223384</v>
      </c>
      <c r="R21" s="112"/>
    </row>
    <row r="22" spans="1:18" x14ac:dyDescent="0.15">
      <c r="A22" s="110">
        <v>2014</v>
      </c>
      <c r="B22" s="112">
        <v>100.18492807038439</v>
      </c>
      <c r="C22" s="112">
        <v>104.02642950896413</v>
      </c>
      <c r="D22" s="112">
        <v>106.25030131954018</v>
      </c>
      <c r="E22" s="112">
        <v>99.449395589518659</v>
      </c>
      <c r="F22" s="112">
        <v>98.256403787727066</v>
      </c>
      <c r="G22" s="112">
        <v>93.567927940253412</v>
      </c>
      <c r="H22" s="112">
        <v>93.468004801863685</v>
      </c>
      <c r="I22" s="112">
        <v>92.132869819416882</v>
      </c>
      <c r="J22" s="112">
        <v>90.474775839337624</v>
      </c>
      <c r="K22" s="112" t="e">
        <v>#VALUE!</v>
      </c>
      <c r="L22" s="112">
        <v>104.07376687787533</v>
      </c>
      <c r="M22" s="112">
        <v>103.83178813202585</v>
      </c>
      <c r="N22" s="112">
        <v>104.77969308913401</v>
      </c>
      <c r="O22" s="112">
        <v>109.9506380858064</v>
      </c>
      <c r="P22" s="112">
        <v>109.76736755638407</v>
      </c>
      <c r="Q22" s="112">
        <v>111.0798872174658</v>
      </c>
      <c r="R22" s="112"/>
    </row>
    <row r="23" spans="1:18" x14ac:dyDescent="0.15">
      <c r="A23" s="110">
        <v>2015</v>
      </c>
      <c r="B23" s="112">
        <v>100.68853973169132</v>
      </c>
      <c r="C23" s="112">
        <v>104.17665955006574</v>
      </c>
      <c r="D23" s="112">
        <v>106.04624661208317</v>
      </c>
      <c r="E23" s="112">
        <v>98.178087319133553</v>
      </c>
      <c r="F23" s="112">
        <v>99.462902356279983</v>
      </c>
      <c r="G23" s="112">
        <v>94.306139030925479</v>
      </c>
      <c r="H23" s="112">
        <v>94.251997386302861</v>
      </c>
      <c r="I23" s="112">
        <v>93.021413775478607</v>
      </c>
      <c r="J23" s="112">
        <v>91.585550832273441</v>
      </c>
      <c r="K23" s="112" t="e">
        <v>#VALUE!</v>
      </c>
      <c r="L23" s="112">
        <v>104.55188845602844</v>
      </c>
      <c r="M23" s="112">
        <v>104.30332251674723</v>
      </c>
      <c r="N23" s="112">
        <v>105.27401604443001</v>
      </c>
      <c r="O23" s="112">
        <v>109.66629214019787</v>
      </c>
      <c r="P23" s="112">
        <v>108.05977185011557</v>
      </c>
      <c r="Q23" s="112">
        <v>118.00664896908518</v>
      </c>
      <c r="R23" s="112"/>
    </row>
    <row r="26" spans="1:18" x14ac:dyDescent="0.15">
      <c r="A26" s="107" t="s">
        <v>179</v>
      </c>
    </row>
    <row r="27" spans="1:18" x14ac:dyDescent="0.15">
      <c r="A27" s="110"/>
      <c r="B27" s="112"/>
      <c r="C27" s="112"/>
      <c r="D27" s="112"/>
      <c r="E27" s="112"/>
      <c r="F27" s="112"/>
      <c r="G27" s="112"/>
      <c r="H27" s="112"/>
      <c r="I27" s="112"/>
      <c r="J27" s="112"/>
      <c r="K27" s="112"/>
      <c r="L27" s="112"/>
      <c r="M27" s="112"/>
      <c r="N27" s="112"/>
      <c r="O27" s="112"/>
      <c r="P27" s="112"/>
      <c r="Q27" s="112"/>
      <c r="R27" s="112"/>
    </row>
    <row r="28" spans="1:18" x14ac:dyDescent="0.15">
      <c r="A28" s="110">
        <v>1996</v>
      </c>
      <c r="B28" s="112">
        <f t="shared" ref="B28:B47" si="0">+(B4/B3-1)*100</f>
        <v>3.4707806871166813</v>
      </c>
      <c r="C28" s="112">
        <f t="shared" ref="C28:Q38" si="1">+(C4/C3-1)*100</f>
        <v>3.1941165149079742</v>
      </c>
      <c r="D28" s="112">
        <f t="shared" si="1"/>
        <v>2.8811550098196914</v>
      </c>
      <c r="E28" s="112">
        <f t="shared" si="1"/>
        <v>2.434412668399788</v>
      </c>
      <c r="F28" s="113">
        <f t="shared" si="1"/>
        <v>4.3109015364746206</v>
      </c>
      <c r="G28" s="112">
        <f t="shared" si="1"/>
        <v>2.6862969315799345</v>
      </c>
      <c r="H28" s="112">
        <f t="shared" si="1"/>
        <v>2.6753755463149842</v>
      </c>
      <c r="I28" s="112">
        <f t="shared" si="1"/>
        <v>2.563383208645087</v>
      </c>
      <c r="J28" s="112">
        <f t="shared" si="1"/>
        <v>2.9246776399711072</v>
      </c>
      <c r="K28" s="112" t="e">
        <f t="shared" si="1"/>
        <v>#VALUE!</v>
      </c>
      <c r="L28" s="112">
        <f t="shared" si="1"/>
        <v>1.8636232302803313</v>
      </c>
      <c r="M28" s="112">
        <f t="shared" si="1"/>
        <v>1.473922902494329</v>
      </c>
      <c r="N28" s="112">
        <f t="shared" si="1"/>
        <v>2.7764365041042849</v>
      </c>
      <c r="O28" s="112">
        <f t="shared" si="1"/>
        <v>0.26291096436092953</v>
      </c>
      <c r="P28" s="112">
        <f t="shared" si="1"/>
        <v>0.27179526206497773</v>
      </c>
      <c r="Q28" s="112">
        <f t="shared" si="1"/>
        <v>0.22396950202527854</v>
      </c>
      <c r="R28" s="112"/>
    </row>
    <row r="29" spans="1:18" x14ac:dyDescent="0.15">
      <c r="A29" s="110">
        <v>1997</v>
      </c>
      <c r="B29" s="112">
        <f t="shared" si="0"/>
        <v>2.3818323033536259</v>
      </c>
      <c r="C29" s="112">
        <f t="shared" ref="C29:J29" si="2">+(C5/C4-1)*100</f>
        <v>2.3113693208963726</v>
      </c>
      <c r="D29" s="112">
        <f t="shared" si="2"/>
        <v>2.7944205205019168</v>
      </c>
      <c r="E29" s="112">
        <f t="shared" si="2"/>
        <v>3.0577576443942656</v>
      </c>
      <c r="F29" s="113">
        <f t="shared" si="2"/>
        <v>0.63024732088001745</v>
      </c>
      <c r="G29" s="112">
        <f t="shared" si="2"/>
        <v>2.9094989441691643</v>
      </c>
      <c r="H29" s="112">
        <f t="shared" si="2"/>
        <v>2.91466614310949</v>
      </c>
      <c r="I29" s="112">
        <f t="shared" si="2"/>
        <v>2.9083849140747908</v>
      </c>
      <c r="J29" s="112">
        <f t="shared" si="2"/>
        <v>2.8492927648315458</v>
      </c>
      <c r="K29" s="112" t="e">
        <f t="shared" si="1"/>
        <v>#VALUE!</v>
      </c>
      <c r="L29" s="112">
        <f t="shared" si="1"/>
        <v>3.1976361934669573</v>
      </c>
      <c r="M29" s="112">
        <f t="shared" si="1"/>
        <v>3.1878845036133807</v>
      </c>
      <c r="N29" s="112">
        <f t="shared" si="1"/>
        <v>3.2209796818396308</v>
      </c>
      <c r="O29" s="112">
        <f t="shared" si="1"/>
        <v>3.457929308726948</v>
      </c>
      <c r="P29" s="112">
        <f t="shared" si="1"/>
        <v>3.3671869023028211</v>
      </c>
      <c r="Q29" s="112">
        <f t="shared" si="1"/>
        <v>3.8649622512010984</v>
      </c>
      <c r="R29" s="112"/>
    </row>
    <row r="30" spans="1:18" x14ac:dyDescent="0.15">
      <c r="A30" s="110">
        <v>1998</v>
      </c>
      <c r="B30" s="112">
        <f t="shared" si="0"/>
        <v>2.5327746892788383</v>
      </c>
      <c r="C30" s="112">
        <f t="shared" si="1"/>
        <v>1.8247169472233926</v>
      </c>
      <c r="D30" s="112">
        <f t="shared" si="1"/>
        <v>1.611100212675165</v>
      </c>
      <c r="E30" s="112">
        <f t="shared" si="1"/>
        <v>2.1375661375660826</v>
      </c>
      <c r="F30" s="113">
        <f t="shared" si="1"/>
        <v>2.5586913496551178</v>
      </c>
      <c r="G30" s="112">
        <f t="shared" si="1"/>
        <v>1.5416839932848925</v>
      </c>
      <c r="H30" s="112">
        <f t="shared" si="1"/>
        <v>1.5363533142790153</v>
      </c>
      <c r="I30" s="112">
        <f t="shared" si="1"/>
        <v>1.4710090044601332</v>
      </c>
      <c r="J30" s="112">
        <f t="shared" si="1"/>
        <v>1.5862086884223636</v>
      </c>
      <c r="K30" s="112" t="e">
        <f t="shared" si="1"/>
        <v>#VALUE!</v>
      </c>
      <c r="L30" s="112">
        <f t="shared" si="1"/>
        <v>0.64452569430473172</v>
      </c>
      <c r="M30" s="112">
        <f t="shared" si="1"/>
        <v>8.0492894762973499E-2</v>
      </c>
      <c r="N30" s="112">
        <f t="shared" si="1"/>
        <v>1.9491116372077899</v>
      </c>
      <c r="O30" s="112">
        <f t="shared" si="1"/>
        <v>-2.0799660846294254</v>
      </c>
      <c r="P30" s="112">
        <f t="shared" si="1"/>
        <v>-2.5875080282594665</v>
      </c>
      <c r="Q30" s="112">
        <f t="shared" si="1"/>
        <v>0.31434631116498135</v>
      </c>
      <c r="R30" s="112"/>
    </row>
    <row r="31" spans="1:18" x14ac:dyDescent="0.15">
      <c r="A31" s="110">
        <v>1999</v>
      </c>
      <c r="B31" s="112">
        <f t="shared" si="0"/>
        <v>2.664754962082605</v>
      </c>
      <c r="C31" s="112">
        <f t="shared" si="1"/>
        <v>2.2513771781899061</v>
      </c>
      <c r="D31" s="112">
        <f t="shared" si="1"/>
        <v>2.1018028811033096</v>
      </c>
      <c r="E31" s="112">
        <f t="shared" si="1"/>
        <v>3.1979595840690322</v>
      </c>
      <c r="F31" s="113">
        <f t="shared" si="1"/>
        <v>2.7272820586514479</v>
      </c>
      <c r="G31" s="112">
        <f t="shared" si="1"/>
        <v>3.6257775156532057</v>
      </c>
      <c r="H31" s="112">
        <f t="shared" si="1"/>
        <v>3.650080279330048</v>
      </c>
      <c r="I31" s="112">
        <f t="shared" si="1"/>
        <v>3.707079686016912</v>
      </c>
      <c r="J31" s="112">
        <f t="shared" si="1"/>
        <v>4.8028381993718616</v>
      </c>
      <c r="K31" s="112" t="e">
        <f t="shared" si="1"/>
        <v>#VALUE!</v>
      </c>
      <c r="L31" s="112">
        <f t="shared" si="1"/>
        <v>0.13084159869292122</v>
      </c>
      <c r="M31" s="112">
        <f t="shared" si="1"/>
        <v>-0.58618489787991557</v>
      </c>
      <c r="N31" s="112">
        <f t="shared" si="1"/>
        <v>1.7291482038704675</v>
      </c>
      <c r="O31" s="112">
        <f t="shared" si="1"/>
        <v>4.6924653262481186E-2</v>
      </c>
      <c r="P31" s="112">
        <f t="shared" si="1"/>
        <v>-2.9608232532951639E-2</v>
      </c>
      <c r="Q31" s="112">
        <f t="shared" si="1"/>
        <v>0.40160642570281624</v>
      </c>
      <c r="R31" s="112"/>
    </row>
    <row r="32" spans="1:18" x14ac:dyDescent="0.15">
      <c r="A32" s="110">
        <v>2000</v>
      </c>
      <c r="B32" s="112">
        <f t="shared" si="0"/>
        <v>3.276068717539049</v>
      </c>
      <c r="C32" s="112">
        <f t="shared" si="1"/>
        <v>3.9102325395473203</v>
      </c>
      <c r="D32" s="112">
        <f t="shared" si="1"/>
        <v>4.0709292076578807</v>
      </c>
      <c r="E32" s="112">
        <f t="shared" si="1"/>
        <v>1.1203469461511295</v>
      </c>
      <c r="F32" s="113">
        <f t="shared" si="1"/>
        <v>3.4960415848976911</v>
      </c>
      <c r="G32" s="112">
        <f t="shared" si="1"/>
        <v>6.3439881626765615</v>
      </c>
      <c r="H32" s="112">
        <f t="shared" si="1"/>
        <v>6.3960554404569381</v>
      </c>
      <c r="I32" s="112">
        <f t="shared" si="1"/>
        <v>6.6260539144427755</v>
      </c>
      <c r="J32" s="112">
        <f t="shared" si="1"/>
        <v>7.8622885078498683</v>
      </c>
      <c r="K32" s="112" t="e">
        <f t="shared" si="1"/>
        <v>#VALUE!</v>
      </c>
      <c r="L32" s="112">
        <f t="shared" si="1"/>
        <v>6.6935902613512566</v>
      </c>
      <c r="M32" s="112">
        <f t="shared" si="1"/>
        <v>7.072812066719858</v>
      </c>
      <c r="N32" s="112">
        <f t="shared" si="1"/>
        <v>5.8628624022089237</v>
      </c>
      <c r="O32" s="112">
        <f t="shared" si="1"/>
        <v>10.809565123088504</v>
      </c>
      <c r="P32" s="112">
        <f t="shared" si="1"/>
        <v>11.833185189116069</v>
      </c>
      <c r="Q32" s="112">
        <f t="shared" si="1"/>
        <v>6.2258658587298621</v>
      </c>
      <c r="R32" s="112"/>
    </row>
    <row r="33" spans="1:18" x14ac:dyDescent="0.15">
      <c r="A33" s="110">
        <v>2001</v>
      </c>
      <c r="B33" s="112">
        <f t="shared" si="0"/>
        <v>4.0798563323993342</v>
      </c>
      <c r="C33" s="112">
        <f t="shared" si="1"/>
        <v>3.452051265537559</v>
      </c>
      <c r="D33" s="112">
        <f t="shared" si="1"/>
        <v>3.4796834576167557</v>
      </c>
      <c r="E33" s="112">
        <f t="shared" si="1"/>
        <v>4.9966124661245948</v>
      </c>
      <c r="F33" s="113">
        <f t="shared" si="1"/>
        <v>3.2737220098549624</v>
      </c>
      <c r="G33" s="112">
        <f t="shared" si="1"/>
        <v>3.554198745445869</v>
      </c>
      <c r="H33" s="112">
        <f t="shared" si="1"/>
        <v>3.5495211814431826</v>
      </c>
      <c r="I33" s="112">
        <f t="shared" si="1"/>
        <v>3.5852830646138978</v>
      </c>
      <c r="J33" s="112">
        <f t="shared" si="1"/>
        <v>4.8282091180626319</v>
      </c>
      <c r="K33" s="112" t="e">
        <f t="shared" si="1"/>
        <v>#VALUE!</v>
      </c>
      <c r="L33" s="112">
        <f t="shared" si="1"/>
        <v>1.6559831845989859</v>
      </c>
      <c r="M33" s="112">
        <f t="shared" si="1"/>
        <v>0.57435897435897942</v>
      </c>
      <c r="N33" s="112">
        <f t="shared" si="1"/>
        <v>4.0246905364035745</v>
      </c>
      <c r="O33" s="112">
        <f t="shared" si="1"/>
        <v>-8.4153196639458194E-2</v>
      </c>
      <c r="P33" s="112">
        <f t="shared" si="1"/>
        <v>-0.9149388317730156</v>
      </c>
      <c r="Q33" s="112">
        <f t="shared" si="1"/>
        <v>3.7825122296773594</v>
      </c>
      <c r="R33" s="112"/>
    </row>
    <row r="34" spans="1:18" x14ac:dyDescent="0.15">
      <c r="A34" s="110">
        <v>2002</v>
      </c>
      <c r="B34" s="112">
        <f t="shared" si="0"/>
        <v>4.1150633690578919</v>
      </c>
      <c r="C34" s="112">
        <f t="shared" si="1"/>
        <v>2.908700691389976</v>
      </c>
      <c r="D34" s="112">
        <f t="shared" si="1"/>
        <v>2.7392238865655782</v>
      </c>
      <c r="E34" s="112">
        <f t="shared" si="1"/>
        <v>3.9660493827160748</v>
      </c>
      <c r="F34" s="113">
        <f t="shared" si="1"/>
        <v>3.4430926379604321</v>
      </c>
      <c r="G34" s="112">
        <f t="shared" si="1"/>
        <v>3.9059519759157668</v>
      </c>
      <c r="H34" s="112">
        <f t="shared" si="1"/>
        <v>3.9151338990379037</v>
      </c>
      <c r="I34" s="112">
        <f t="shared" si="1"/>
        <v>3.9598789178989291</v>
      </c>
      <c r="J34" s="112">
        <f t="shared" si="1"/>
        <v>5.25844851002637</v>
      </c>
      <c r="K34" s="112" t="e">
        <f t="shared" si="1"/>
        <v>#VALUE!</v>
      </c>
      <c r="L34" s="112">
        <f t="shared" si="1"/>
        <v>0.41605928085526322</v>
      </c>
      <c r="M34" s="112">
        <f t="shared" si="1"/>
        <v>-0.93992283667095888</v>
      </c>
      <c r="N34" s="112">
        <f t="shared" si="1"/>
        <v>3.4166490494852875</v>
      </c>
      <c r="O34" s="112">
        <f t="shared" si="1"/>
        <v>-2.4235363987300529</v>
      </c>
      <c r="P34" s="112">
        <f t="shared" si="1"/>
        <v>-3.3155485680197661</v>
      </c>
      <c r="Q34" s="112">
        <f t="shared" si="1"/>
        <v>1.6241651487552966</v>
      </c>
      <c r="R34" s="112"/>
    </row>
    <row r="35" spans="1:18" x14ac:dyDescent="0.15">
      <c r="A35" s="110">
        <v>2003</v>
      </c>
      <c r="B35" s="112">
        <f t="shared" si="0"/>
        <v>3.918921016280974</v>
      </c>
      <c r="C35" s="112">
        <f t="shared" si="1"/>
        <v>3.1449254104796376</v>
      </c>
      <c r="D35" s="112">
        <f t="shared" si="1"/>
        <v>3.1790311998008969</v>
      </c>
      <c r="E35" s="112">
        <f t="shared" si="1"/>
        <v>2.6539589442814648</v>
      </c>
      <c r="F35" s="113">
        <f t="shared" si="1"/>
        <v>3.0552048662917386</v>
      </c>
      <c r="G35" s="112">
        <f t="shared" si="1"/>
        <v>4.1166388777628793</v>
      </c>
      <c r="H35" s="112">
        <f t="shared" si="1"/>
        <v>4.122793452640261</v>
      </c>
      <c r="I35" s="112">
        <f t="shared" si="1"/>
        <v>4.2658145536566883</v>
      </c>
      <c r="J35" s="112">
        <f t="shared" si="1"/>
        <v>5.3622962879130487</v>
      </c>
      <c r="K35" s="112" t="e">
        <f t="shared" si="1"/>
        <v>#VALUE!</v>
      </c>
      <c r="L35" s="112">
        <f t="shared" si="1"/>
        <v>-0.34653682502087113</v>
      </c>
      <c r="M35" s="112">
        <f t="shared" si="1"/>
        <v>-1.4294913982832003</v>
      </c>
      <c r="N35" s="112">
        <f t="shared" si="1"/>
        <v>2.0496680445947435</v>
      </c>
      <c r="O35" s="112">
        <f t="shared" si="1"/>
        <v>-1.7447617363628098</v>
      </c>
      <c r="P35" s="112">
        <f t="shared" si="1"/>
        <v>-1.7863905389467916</v>
      </c>
      <c r="Q35" s="112">
        <f t="shared" si="1"/>
        <v>-1.5587993619798013</v>
      </c>
      <c r="R35" s="112"/>
    </row>
    <row r="36" spans="1:18" x14ac:dyDescent="0.15">
      <c r="A36" s="110">
        <v>2004</v>
      </c>
      <c r="B36" s="112">
        <f t="shared" si="0"/>
        <v>3.92126584599648</v>
      </c>
      <c r="C36" s="112">
        <f t="shared" si="1"/>
        <v>3.5209892821367106</v>
      </c>
      <c r="D36" s="112">
        <f t="shared" si="1"/>
        <v>3.6188765863806482</v>
      </c>
      <c r="E36" s="112">
        <f t="shared" si="1"/>
        <v>3.3928571428570864</v>
      </c>
      <c r="F36" s="113">
        <f t="shared" si="1"/>
        <v>3.2032619092501546</v>
      </c>
      <c r="G36" s="112">
        <f t="shared" si="1"/>
        <v>5.1759280491222803</v>
      </c>
      <c r="H36" s="112">
        <f t="shared" si="1"/>
        <v>5.1858986707764343</v>
      </c>
      <c r="I36" s="112">
        <f t="shared" si="1"/>
        <v>5.3116618884676337</v>
      </c>
      <c r="J36" s="112">
        <f t="shared" si="1"/>
        <v>6.8159165836080726</v>
      </c>
      <c r="K36" s="112" t="e">
        <f t="shared" si="1"/>
        <v>#VALUE!</v>
      </c>
      <c r="L36" s="112">
        <f t="shared" si="1"/>
        <v>1.7545834975323915</v>
      </c>
      <c r="M36" s="112">
        <f t="shared" si="1"/>
        <v>1.1751383313442387</v>
      </c>
      <c r="N36" s="112">
        <f t="shared" si="1"/>
        <v>3.0555386395469286</v>
      </c>
      <c r="O36" s="112">
        <f t="shared" si="1"/>
        <v>2.2188889615485818</v>
      </c>
      <c r="P36" s="112">
        <f t="shared" si="1"/>
        <v>2.2891175957536758</v>
      </c>
      <c r="Q36" s="112">
        <f t="shared" si="1"/>
        <v>1.8988348059145732</v>
      </c>
      <c r="R36" s="112"/>
    </row>
    <row r="37" spans="1:18" x14ac:dyDescent="0.15">
      <c r="A37" s="110">
        <v>2005</v>
      </c>
      <c r="B37" s="112">
        <f t="shared" si="0"/>
        <v>4.1494542194605799</v>
      </c>
      <c r="C37" s="112">
        <f t="shared" si="1"/>
        <v>3.3381020505484083</v>
      </c>
      <c r="D37" s="112">
        <f t="shared" si="1"/>
        <v>3.3486353425536519</v>
      </c>
      <c r="E37" s="112">
        <f t="shared" si="1"/>
        <v>5.9649558841804007</v>
      </c>
      <c r="F37" s="113">
        <f t="shared" si="1"/>
        <v>3.1682496173380148</v>
      </c>
      <c r="G37" s="112">
        <f t="shared" si="1"/>
        <v>5.3243638667254789</v>
      </c>
      <c r="H37" s="112">
        <f t="shared" si="1"/>
        <v>5.3260935417424493</v>
      </c>
      <c r="I37" s="112">
        <f t="shared" si="1"/>
        <v>5.5080322922612446</v>
      </c>
      <c r="J37" s="112">
        <f t="shared" si="1"/>
        <v>6.752407976404351</v>
      </c>
      <c r="K37" s="112" t="e">
        <f t="shared" si="1"/>
        <v>#VALUE!</v>
      </c>
      <c r="L37" s="112">
        <f t="shared" si="1"/>
        <v>3.9920629887014725</v>
      </c>
      <c r="M37" s="112">
        <f t="shared" si="1"/>
        <v>4.3490806603140753</v>
      </c>
      <c r="N37" s="112">
        <f t="shared" si="1"/>
        <v>3.2502300677654139</v>
      </c>
      <c r="O37" s="112">
        <f t="shared" si="1"/>
        <v>3.1369897301598337</v>
      </c>
      <c r="P37" s="112">
        <f t="shared" si="1"/>
        <v>3.4517080475933826</v>
      </c>
      <c r="Q37" s="112">
        <f t="shared" si="1"/>
        <v>1.7202754084883365</v>
      </c>
      <c r="R37" s="112"/>
    </row>
    <row r="38" spans="1:18" x14ac:dyDescent="0.15">
      <c r="A38" s="110">
        <v>2006</v>
      </c>
      <c r="B38" s="112">
        <f t="shared" si="0"/>
        <v>3.9781970251978382</v>
      </c>
      <c r="C38" s="112">
        <f t="shared" si="1"/>
        <v>3.577714063804005</v>
      </c>
      <c r="D38" s="112">
        <f t="shared" si="1"/>
        <v>3.6445983116756064</v>
      </c>
      <c r="E38" s="112">
        <f t="shared" si="1"/>
        <v>1.8799546998867989</v>
      </c>
      <c r="F38" s="113">
        <f t="shared" si="1"/>
        <v>3.4495197994037774</v>
      </c>
      <c r="G38" s="112">
        <f t="shared" si="1"/>
        <v>4.8089094732918225</v>
      </c>
      <c r="H38" s="112">
        <f t="shared" si="1"/>
        <v>4.8167917969877516</v>
      </c>
      <c r="I38" s="112">
        <f t="shared" si="1"/>
        <v>4.9470525434977208</v>
      </c>
      <c r="J38" s="112">
        <f t="shared" si="1"/>
        <v>6.0834301798157187</v>
      </c>
      <c r="K38" s="112" t="e">
        <f t="shared" ref="C38:Q47" si="3">+(K14/K13-1)*100</f>
        <v>#VALUE!</v>
      </c>
      <c r="L38" s="112">
        <f t="shared" si="3"/>
        <v>4.0788282865185099</v>
      </c>
      <c r="M38" s="112">
        <f t="shared" si="3"/>
        <v>4.3351992668367201</v>
      </c>
      <c r="N38" s="112">
        <f t="shared" si="3"/>
        <v>3.5573022951149946</v>
      </c>
      <c r="O38" s="112">
        <f t="shared" si="3"/>
        <v>3.9227899562647162</v>
      </c>
      <c r="P38" s="112">
        <f t="shared" si="3"/>
        <v>4.3113042339732566</v>
      </c>
      <c r="Q38" s="112">
        <f t="shared" si="3"/>
        <v>2.1711861280206524</v>
      </c>
      <c r="R38" s="112"/>
    </row>
    <row r="39" spans="1:18" x14ac:dyDescent="0.15">
      <c r="A39" s="110">
        <v>2007</v>
      </c>
      <c r="B39" s="112">
        <f t="shared" si="0"/>
        <v>3.3311853945255043</v>
      </c>
      <c r="C39" s="112">
        <f t="shared" si="3"/>
        <v>3.2096895709710971</v>
      </c>
      <c r="D39" s="112">
        <f t="shared" si="3"/>
        <v>3.2907490413847107</v>
      </c>
      <c r="E39" s="112">
        <f t="shared" si="3"/>
        <v>5.1217464315701067</v>
      </c>
      <c r="F39" s="113">
        <f t="shared" si="3"/>
        <v>2.8556353573313542</v>
      </c>
      <c r="G39" s="112">
        <f t="shared" si="3"/>
        <v>2.7287066246062031</v>
      </c>
      <c r="H39" s="112">
        <f t="shared" si="3"/>
        <v>2.7139210128378943</v>
      </c>
      <c r="I39" s="112">
        <f t="shared" si="3"/>
        <v>2.6676524856170447</v>
      </c>
      <c r="J39" s="112">
        <f t="shared" si="3"/>
        <v>2.8718351572940337</v>
      </c>
      <c r="K39" s="112" t="e">
        <f t="shared" si="3"/>
        <v>#VALUE!</v>
      </c>
      <c r="L39" s="112">
        <f t="shared" si="3"/>
        <v>2.3780660803179643</v>
      </c>
      <c r="M39" s="112">
        <f t="shared" si="3"/>
        <v>1.9583705757363123</v>
      </c>
      <c r="N39" s="112">
        <f t="shared" si="3"/>
        <v>3.3054234962983875</v>
      </c>
      <c r="O39" s="112">
        <f t="shared" si="3"/>
        <v>1.6918866614029637</v>
      </c>
      <c r="P39" s="112">
        <f t="shared" si="3"/>
        <v>1.7405085985570778</v>
      </c>
      <c r="Q39" s="112">
        <f t="shared" si="3"/>
        <v>1.4581681547105818</v>
      </c>
      <c r="R39" s="112"/>
    </row>
    <row r="40" spans="1:18" x14ac:dyDescent="0.15">
      <c r="A40" s="110">
        <v>2008</v>
      </c>
      <c r="B40" s="112">
        <f t="shared" si="0"/>
        <v>2.1355735550866228</v>
      </c>
      <c r="C40" s="112">
        <f t="shared" si="3"/>
        <v>3.5473771738159465</v>
      </c>
      <c r="D40" s="112">
        <f t="shared" si="3"/>
        <v>3.5470269425801781</v>
      </c>
      <c r="E40" s="112">
        <f t="shared" si="3"/>
        <v>3.7815955766193454</v>
      </c>
      <c r="F40" s="113">
        <f t="shared" si="3"/>
        <v>3.5366962503212029</v>
      </c>
      <c r="G40" s="112">
        <f t="shared" si="3"/>
        <v>1.1661521877596392</v>
      </c>
      <c r="H40" s="112">
        <f t="shared" si="3"/>
        <v>1.14400575725222</v>
      </c>
      <c r="I40" s="112">
        <f t="shared" si="3"/>
        <v>1.04496378020702</v>
      </c>
      <c r="J40" s="112">
        <f t="shared" si="3"/>
        <v>1.172717803734824</v>
      </c>
      <c r="K40" s="112" t="e">
        <f t="shared" si="3"/>
        <v>#VALUE!</v>
      </c>
      <c r="L40" s="112">
        <f t="shared" si="3"/>
        <v>2.5742567069697575</v>
      </c>
      <c r="M40" s="112">
        <f t="shared" si="3"/>
        <v>2.1528285687028914</v>
      </c>
      <c r="N40" s="112">
        <f t="shared" si="3"/>
        <v>3.4901802683867889</v>
      </c>
      <c r="O40" s="112">
        <f t="shared" si="3"/>
        <v>5.0851703406816329</v>
      </c>
      <c r="P40" s="112">
        <f t="shared" si="3"/>
        <v>5.2334241051950503</v>
      </c>
      <c r="Q40" s="112">
        <f t="shared" si="3"/>
        <v>4.3994850741075897</v>
      </c>
      <c r="R40" s="112"/>
    </row>
    <row r="41" spans="1:18" x14ac:dyDescent="0.15">
      <c r="A41" s="110">
        <v>2009</v>
      </c>
      <c r="B41" s="112">
        <f t="shared" si="0"/>
        <v>0.25252806796525196</v>
      </c>
      <c r="C41" s="112">
        <f t="shared" si="3"/>
        <v>-0.29487776568586366</v>
      </c>
      <c r="D41" s="112">
        <f t="shared" si="3"/>
        <v>-0.87082269170357662</v>
      </c>
      <c r="E41" s="112">
        <f t="shared" si="3"/>
        <v>-0.60582748341192483</v>
      </c>
      <c r="F41" s="113">
        <f t="shared" si="3"/>
        <v>1.3044155796536616</v>
      </c>
      <c r="G41" s="112">
        <f t="shared" si="3"/>
        <v>-3.1240292229029687</v>
      </c>
      <c r="H41" s="112">
        <f t="shared" si="3"/>
        <v>-3.1547684928983966</v>
      </c>
      <c r="I41" s="112">
        <f t="shared" si="3"/>
        <v>-3.6000749930712894</v>
      </c>
      <c r="J41" s="112">
        <f t="shared" si="3"/>
        <v>-4.4266023620968316</v>
      </c>
      <c r="K41" s="112" t="e">
        <f t="shared" si="3"/>
        <v>#VALUE!</v>
      </c>
      <c r="L41" s="112">
        <f t="shared" si="3"/>
        <v>-2.6968767772704072</v>
      </c>
      <c r="M41" s="112">
        <f t="shared" si="3"/>
        <v>-3.8962333284478845</v>
      </c>
      <c r="N41" s="112">
        <f t="shared" si="3"/>
        <v>-0.16694697269490355</v>
      </c>
      <c r="O41" s="112">
        <f t="shared" si="3"/>
        <v>-7.3824947219002794</v>
      </c>
      <c r="P41" s="112">
        <f t="shared" si="3"/>
        <v>-8.862927450449698</v>
      </c>
      <c r="Q41" s="112">
        <f t="shared" si="3"/>
        <v>-0.98878988215003183</v>
      </c>
      <c r="R41" s="112"/>
    </row>
    <row r="42" spans="1:18" x14ac:dyDescent="0.15">
      <c r="A42" s="110">
        <v>2010</v>
      </c>
      <c r="B42" s="112">
        <f t="shared" si="0"/>
        <v>0.16030645404900845</v>
      </c>
      <c r="C42" s="112">
        <f t="shared" si="3"/>
        <v>1.1112407712398298</v>
      </c>
      <c r="D42" s="112">
        <f t="shared" si="3"/>
        <v>1.964214138249698</v>
      </c>
      <c r="E42" s="112">
        <f t="shared" si="3"/>
        <v>1.6702840426536136</v>
      </c>
      <c r="F42" s="113">
        <f t="shared" si="3"/>
        <v>-1.1819920041717169</v>
      </c>
      <c r="G42" s="112">
        <f t="shared" si="3"/>
        <v>-0.21716718345123898</v>
      </c>
      <c r="H42" s="112">
        <f t="shared" si="3"/>
        <v>-0.2959243330686534</v>
      </c>
      <c r="I42" s="112">
        <f t="shared" si="3"/>
        <v>-0.7810319525348941</v>
      </c>
      <c r="J42" s="112">
        <f t="shared" si="3"/>
        <v>-1.4764664256890048</v>
      </c>
      <c r="K42" s="112" t="e">
        <f t="shared" si="3"/>
        <v>#VALUE!</v>
      </c>
      <c r="L42" s="112">
        <f t="shared" si="3"/>
        <v>3.0379434769941538</v>
      </c>
      <c r="M42" s="112">
        <f t="shared" si="3"/>
        <v>3.5942088777664916</v>
      </c>
      <c r="N42" s="112">
        <f t="shared" si="3"/>
        <v>1.810756757404075</v>
      </c>
      <c r="O42" s="112">
        <f t="shared" si="3"/>
        <v>5.4884726067516265</v>
      </c>
      <c r="P42" s="112">
        <f t="shared" si="3"/>
        <v>6.1845348806165434</v>
      </c>
      <c r="Q42" s="112">
        <f t="shared" si="3"/>
        <v>2.3678908416285838</v>
      </c>
      <c r="R42" s="112"/>
    </row>
    <row r="43" spans="1:18" x14ac:dyDescent="0.15">
      <c r="A43" s="110">
        <v>2011</v>
      </c>
      <c r="B43" s="112">
        <f t="shared" si="0"/>
        <v>2.896917399539678E-2</v>
      </c>
      <c r="C43" s="112">
        <f t="shared" si="3"/>
        <v>1.6087012366981179</v>
      </c>
      <c r="D43" s="112">
        <f t="shared" si="3"/>
        <v>2.4494072737625272</v>
      </c>
      <c r="E43" s="112">
        <f t="shared" si="3"/>
        <v>1.2763543537865241</v>
      </c>
      <c r="F43" s="113">
        <f t="shared" si="3"/>
        <v>-0.63282550481288391</v>
      </c>
      <c r="G43" s="112">
        <f t="shared" si="3"/>
        <v>-0.71046002074645065</v>
      </c>
      <c r="H43" s="112">
        <f t="shared" si="3"/>
        <v>-0.78933853517068053</v>
      </c>
      <c r="I43" s="112">
        <f t="shared" si="3"/>
        <v>-1.0024111118233092</v>
      </c>
      <c r="J43" s="112">
        <f t="shared" si="3"/>
        <v>-1.7617658698169447</v>
      </c>
      <c r="K43" s="112" t="e">
        <f t="shared" si="3"/>
        <v>#VALUE!</v>
      </c>
      <c r="L43" s="112">
        <f t="shared" si="3"/>
        <v>4.4883673049207262</v>
      </c>
      <c r="M43" s="112">
        <f t="shared" si="3"/>
        <v>4.8164703484224081</v>
      </c>
      <c r="N43" s="112">
        <f t="shared" si="3"/>
        <v>3.7391670545470435</v>
      </c>
      <c r="O43" s="112">
        <f t="shared" si="3"/>
        <v>8.5480545579078147</v>
      </c>
      <c r="P43" s="112">
        <f t="shared" si="3"/>
        <v>9.5301578757012848</v>
      </c>
      <c r="Q43" s="112">
        <f t="shared" si="3"/>
        <v>3.8624370472922775</v>
      </c>
      <c r="R43" s="112"/>
    </row>
    <row r="44" spans="1:18" x14ac:dyDescent="0.15">
      <c r="A44" s="110">
        <v>2012</v>
      </c>
      <c r="B44" s="112">
        <f t="shared" si="0"/>
        <v>6.794655127946303E-2</v>
      </c>
      <c r="C44" s="112">
        <f t="shared" si="3"/>
        <v>1.2577469923441331</v>
      </c>
      <c r="D44" s="112">
        <f t="shared" si="3"/>
        <v>2.4380841260986941</v>
      </c>
      <c r="E44" s="112">
        <f t="shared" si="3"/>
        <v>-0.39594843462240625</v>
      </c>
      <c r="F44" s="113">
        <f t="shared" si="3"/>
        <v>-1.9618520800791739</v>
      </c>
      <c r="G44" s="112">
        <f t="shared" si="3"/>
        <v>-1.9857433808554203</v>
      </c>
      <c r="H44" s="112">
        <f t="shared" si="3"/>
        <v>-2.0243512366010741</v>
      </c>
      <c r="I44" s="112">
        <f t="shared" si="3"/>
        <v>-2.3830131939589827</v>
      </c>
      <c r="J44" s="112">
        <f t="shared" si="3"/>
        <v>-3.7044279689838255</v>
      </c>
      <c r="K44" s="112" t="e">
        <f t="shared" si="3"/>
        <v>#VALUE!</v>
      </c>
      <c r="L44" s="112">
        <f t="shared" si="3"/>
        <v>2.0302297112867684</v>
      </c>
      <c r="M44" s="112">
        <f t="shared" si="3"/>
        <v>2.5439892422461252</v>
      </c>
      <c r="N44" s="112">
        <f t="shared" si="3"/>
        <v>0.83830302001319801</v>
      </c>
      <c r="O44" s="112">
        <f t="shared" si="3"/>
        <v>3.9596679583955963</v>
      </c>
      <c r="P44" s="112">
        <f t="shared" si="3"/>
        <v>3.8449719125293713</v>
      </c>
      <c r="Q44" s="112">
        <f t="shared" si="3"/>
        <v>4.5390570021111909</v>
      </c>
      <c r="R44" s="112"/>
    </row>
    <row r="45" spans="1:18" x14ac:dyDescent="0.15">
      <c r="A45" s="110">
        <v>2013</v>
      </c>
      <c r="B45" s="112">
        <f t="shared" si="0"/>
        <v>0.35351524088056419</v>
      </c>
      <c r="C45" s="112">
        <f t="shared" si="3"/>
        <v>0.89393884001012225</v>
      </c>
      <c r="D45" s="112">
        <f t="shared" si="3"/>
        <v>1.0804674801991876</v>
      </c>
      <c r="E45" s="112">
        <f t="shared" si="3"/>
        <v>-1.1185477216467454</v>
      </c>
      <c r="F45" s="113">
        <f t="shared" si="3"/>
        <v>0.46339387483889105</v>
      </c>
      <c r="G45" s="112">
        <f t="shared" si="3"/>
        <v>-3.2129384947451101</v>
      </c>
      <c r="H45" s="112">
        <f t="shared" si="3"/>
        <v>-3.2076117255189995</v>
      </c>
      <c r="I45" s="112">
        <f t="shared" si="3"/>
        <v>-3.9580859898759368</v>
      </c>
      <c r="J45" s="112">
        <f t="shared" si="3"/>
        <v>-3.8259811260613064</v>
      </c>
      <c r="K45" s="112" t="e">
        <f t="shared" si="3"/>
        <v>#VALUE!</v>
      </c>
      <c r="L45" s="112">
        <f t="shared" si="3"/>
        <v>-0.73445920372008366</v>
      </c>
      <c r="M45" s="112">
        <f t="shared" si="3"/>
        <v>-1.2323471201905356</v>
      </c>
      <c r="N45" s="112">
        <f t="shared" si="3"/>
        <v>0.52324965575678561</v>
      </c>
      <c r="O45" s="112">
        <f t="shared" si="3"/>
        <v>-1.765211640211628</v>
      </c>
      <c r="P45" s="112">
        <f t="shared" si="3"/>
        <v>-1.8539056293604639</v>
      </c>
      <c r="Q45" s="112">
        <f t="shared" si="3"/>
        <v>-1.2965964343598202</v>
      </c>
      <c r="R45" s="112"/>
    </row>
    <row r="46" spans="1:18" x14ac:dyDescent="0.15">
      <c r="A46" s="110">
        <v>2014</v>
      </c>
      <c r="B46" s="112">
        <f t="shared" si="0"/>
        <v>-0.26467213642926701</v>
      </c>
      <c r="C46" s="112">
        <f t="shared" si="3"/>
        <v>0.21193666862744376</v>
      </c>
      <c r="D46" s="112">
        <f t="shared" si="3"/>
        <v>0.15947306881798351</v>
      </c>
      <c r="E46" s="112">
        <f t="shared" si="3"/>
        <v>-0.29837251356225059</v>
      </c>
      <c r="F46" s="113">
        <f t="shared" si="3"/>
        <v>0.39566950660614442</v>
      </c>
      <c r="G46" s="112">
        <f t="shared" si="3"/>
        <v>-0.66164625890673401</v>
      </c>
      <c r="H46" s="112">
        <f t="shared" si="3"/>
        <v>-0.65516947751735888</v>
      </c>
      <c r="I46" s="112">
        <f t="shared" si="3"/>
        <v>-0.73325594067616962</v>
      </c>
      <c r="J46" s="112">
        <f t="shared" si="3"/>
        <v>-0.55501499235490748</v>
      </c>
      <c r="K46" s="112" t="e">
        <f t="shared" si="3"/>
        <v>#VALUE!</v>
      </c>
      <c r="L46" s="112">
        <f t="shared" si="3"/>
        <v>-1.6564337034617904</v>
      </c>
      <c r="M46" s="112">
        <f t="shared" si="3"/>
        <v>-2.1916662567028844</v>
      </c>
      <c r="N46" s="112">
        <f t="shared" si="3"/>
        <v>-0.35802726974373256</v>
      </c>
      <c r="O46" s="112">
        <f t="shared" si="3"/>
        <v>-0.81511085254649673</v>
      </c>
      <c r="P46" s="112">
        <f t="shared" si="3"/>
        <v>-1.6711318102860195</v>
      </c>
      <c r="Q46" s="112">
        <f t="shared" si="3"/>
        <v>3.6492620905142825</v>
      </c>
      <c r="R46" s="112"/>
    </row>
    <row r="47" spans="1:18" x14ac:dyDescent="0.15">
      <c r="A47" s="110">
        <v>2015</v>
      </c>
      <c r="B47" s="112">
        <f t="shared" si="0"/>
        <v>0.5026820610712246</v>
      </c>
      <c r="C47" s="112">
        <f t="shared" si="3"/>
        <v>0.14441526236239621</v>
      </c>
      <c r="D47" s="112">
        <f t="shared" si="3"/>
        <v>-0.19205094472469764</v>
      </c>
      <c r="E47" s="112">
        <f t="shared" si="3"/>
        <v>-1.2783469048243234</v>
      </c>
      <c r="F47" s="113">
        <f t="shared" si="3"/>
        <v>1.2279083317148887</v>
      </c>
      <c r="G47" s="112">
        <f t="shared" si="3"/>
        <v>0.78895739910307405</v>
      </c>
      <c r="H47" s="112">
        <f t="shared" si="3"/>
        <v>0.83878176933498416</v>
      </c>
      <c r="I47" s="112">
        <f t="shared" si="3"/>
        <v>0.96441580274586602</v>
      </c>
      <c r="J47" s="112">
        <f t="shared" si="3"/>
        <v>1.2277178723363757</v>
      </c>
      <c r="K47" s="112" t="e">
        <f t="shared" si="3"/>
        <v>#VALUE!</v>
      </c>
      <c r="L47" s="112">
        <f t="shared" si="3"/>
        <v>0.45940643112702961</v>
      </c>
      <c r="M47" s="112">
        <f t="shared" si="3"/>
        <v>0.45413297141894127</v>
      </c>
      <c r="N47" s="112">
        <f t="shared" si="3"/>
        <v>0.47177362399362099</v>
      </c>
      <c r="O47" s="112">
        <f t="shared" si="3"/>
        <v>-0.25861236511117713</v>
      </c>
      <c r="P47" s="112">
        <f t="shared" si="3"/>
        <v>-1.5556496837654143</v>
      </c>
      <c r="Q47" s="112">
        <f t="shared" si="3"/>
        <v>6.2358379407232878</v>
      </c>
      <c r="R47" s="112"/>
    </row>
    <row r="69" spans="2:18" x14ac:dyDescent="0.15">
      <c r="B69" s="112"/>
      <c r="C69" s="112"/>
      <c r="D69" s="112"/>
      <c r="E69" s="112"/>
      <c r="F69" s="112"/>
      <c r="G69" s="112"/>
      <c r="H69" s="112"/>
      <c r="I69" s="112"/>
      <c r="J69" s="112"/>
      <c r="K69" s="112"/>
      <c r="L69" s="112"/>
      <c r="M69" s="112"/>
      <c r="N69" s="112"/>
      <c r="O69" s="112"/>
      <c r="P69" s="112"/>
      <c r="Q69" s="112"/>
      <c r="R69" s="112"/>
    </row>
    <row r="71" spans="2:18" x14ac:dyDescent="0.15">
      <c r="B71" s="112"/>
      <c r="C71" s="112"/>
      <c r="D71" s="112"/>
      <c r="E71" s="112"/>
      <c r="F71" s="112"/>
      <c r="G71" s="112"/>
      <c r="H71" s="112"/>
      <c r="I71" s="112"/>
      <c r="J71" s="112"/>
      <c r="K71" s="112"/>
      <c r="L71" s="112"/>
      <c r="M71" s="112"/>
      <c r="N71" s="112"/>
      <c r="O71" s="112"/>
      <c r="P71" s="112"/>
      <c r="Q71" s="112"/>
      <c r="R71" s="112"/>
    </row>
    <row r="72" spans="2:18" x14ac:dyDescent="0.15">
      <c r="B72" s="112"/>
      <c r="C72" s="112"/>
      <c r="D72" s="112"/>
      <c r="E72" s="112"/>
      <c r="F72" s="112"/>
      <c r="G72" s="112"/>
      <c r="H72" s="112"/>
      <c r="I72" s="112"/>
      <c r="J72" s="112"/>
      <c r="K72" s="112"/>
      <c r="L72" s="112"/>
      <c r="M72" s="112"/>
      <c r="N72" s="112"/>
      <c r="O72" s="112"/>
      <c r="P72" s="112"/>
      <c r="Q72" s="112"/>
      <c r="R72" s="112"/>
    </row>
    <row r="73" spans="2:18" x14ac:dyDescent="0.15">
      <c r="B73" s="112"/>
      <c r="C73" s="112"/>
      <c r="D73" s="112"/>
      <c r="E73" s="112"/>
      <c r="F73" s="112"/>
      <c r="G73" s="112"/>
      <c r="H73" s="112"/>
      <c r="I73" s="112"/>
      <c r="J73" s="112"/>
      <c r="K73" s="112"/>
      <c r="L73" s="112"/>
      <c r="M73" s="112"/>
      <c r="N73" s="112"/>
      <c r="O73" s="112"/>
      <c r="P73" s="112"/>
      <c r="Q73" s="112"/>
      <c r="R73" s="112"/>
    </row>
    <row r="74" spans="2:18" x14ac:dyDescent="0.15">
      <c r="B74" s="112"/>
      <c r="C74" s="112"/>
      <c r="D74" s="112"/>
      <c r="E74" s="112"/>
      <c r="F74" s="112"/>
      <c r="G74" s="112"/>
      <c r="H74" s="112"/>
      <c r="I74" s="112"/>
      <c r="J74" s="112"/>
      <c r="K74" s="112"/>
      <c r="L74" s="112"/>
      <c r="M74" s="112"/>
      <c r="N74" s="112"/>
      <c r="O74" s="112"/>
      <c r="P74" s="112"/>
      <c r="Q74" s="112"/>
      <c r="R74" s="112"/>
    </row>
    <row r="75" spans="2:18" x14ac:dyDescent="0.15">
      <c r="B75" s="112"/>
      <c r="C75" s="112"/>
      <c r="D75" s="112"/>
      <c r="E75" s="112"/>
      <c r="F75" s="112"/>
      <c r="G75" s="112"/>
      <c r="H75" s="112"/>
      <c r="I75" s="112"/>
      <c r="J75" s="112"/>
      <c r="K75" s="112"/>
      <c r="L75" s="112"/>
      <c r="M75" s="112"/>
      <c r="N75" s="112"/>
      <c r="O75" s="112"/>
      <c r="P75" s="112"/>
      <c r="Q75" s="112"/>
      <c r="R75" s="112"/>
    </row>
    <row r="76" spans="2:18" x14ac:dyDescent="0.15">
      <c r="B76" s="112"/>
      <c r="C76" s="112"/>
      <c r="D76" s="112"/>
      <c r="E76" s="112"/>
      <c r="F76" s="112"/>
      <c r="G76" s="112"/>
      <c r="H76" s="112"/>
      <c r="I76" s="112"/>
      <c r="J76" s="112"/>
      <c r="K76" s="112"/>
      <c r="L76" s="112"/>
      <c r="M76" s="112"/>
      <c r="N76" s="112"/>
      <c r="O76" s="112"/>
      <c r="P76" s="112"/>
      <c r="Q76" s="112"/>
      <c r="R76" s="112"/>
    </row>
    <row r="77" spans="2:18" x14ac:dyDescent="0.15">
      <c r="B77" s="112"/>
      <c r="C77" s="112"/>
      <c r="D77" s="112"/>
      <c r="E77" s="112"/>
      <c r="F77" s="112"/>
      <c r="G77" s="112"/>
      <c r="H77" s="112"/>
      <c r="I77" s="112"/>
      <c r="J77" s="112"/>
      <c r="K77" s="112"/>
      <c r="L77" s="112"/>
      <c r="M77" s="112"/>
      <c r="N77" s="112"/>
      <c r="O77" s="112"/>
      <c r="P77" s="112"/>
      <c r="Q77" s="112"/>
      <c r="R77" s="112"/>
    </row>
    <row r="78" spans="2:18" x14ac:dyDescent="0.15">
      <c r="B78" s="112"/>
      <c r="C78" s="112"/>
      <c r="D78" s="112"/>
      <c r="E78" s="112"/>
      <c r="F78" s="112"/>
      <c r="G78" s="112"/>
      <c r="H78" s="112"/>
      <c r="I78" s="112"/>
      <c r="J78" s="112"/>
      <c r="K78" s="112"/>
      <c r="L78" s="112"/>
      <c r="M78" s="112"/>
      <c r="N78" s="112"/>
      <c r="O78" s="112"/>
      <c r="P78" s="112"/>
      <c r="Q78" s="112"/>
      <c r="R78" s="112"/>
    </row>
    <row r="79" spans="2:18" x14ac:dyDescent="0.15">
      <c r="B79" s="112"/>
      <c r="C79" s="112"/>
      <c r="D79" s="112"/>
      <c r="E79" s="112"/>
      <c r="F79" s="112"/>
      <c r="G79" s="112"/>
      <c r="H79" s="112"/>
      <c r="I79" s="112"/>
      <c r="J79" s="112"/>
      <c r="K79" s="112"/>
      <c r="L79" s="112"/>
      <c r="M79" s="112"/>
      <c r="N79" s="112"/>
      <c r="O79" s="112"/>
      <c r="P79" s="112"/>
      <c r="Q79" s="112"/>
      <c r="R79" s="112"/>
    </row>
    <row r="80" spans="2:18" x14ac:dyDescent="0.15">
      <c r="B80" s="112"/>
      <c r="C80" s="112"/>
      <c r="D80" s="112"/>
      <c r="E80" s="112"/>
      <c r="F80" s="112"/>
      <c r="G80" s="112"/>
      <c r="H80" s="112"/>
      <c r="I80" s="112"/>
      <c r="J80" s="112"/>
      <c r="K80" s="112"/>
      <c r="L80" s="112"/>
      <c r="M80" s="112"/>
      <c r="N80" s="112"/>
      <c r="O80" s="112"/>
      <c r="P80" s="112"/>
      <c r="Q80" s="112"/>
      <c r="R80" s="112"/>
    </row>
    <row r="81" spans="2:18" x14ac:dyDescent="0.15">
      <c r="B81" s="112"/>
      <c r="C81" s="112"/>
      <c r="D81" s="112"/>
      <c r="E81" s="112"/>
      <c r="F81" s="112"/>
      <c r="G81" s="112"/>
      <c r="H81" s="112"/>
      <c r="I81" s="112"/>
      <c r="J81" s="112"/>
      <c r="K81" s="112"/>
      <c r="L81" s="112"/>
      <c r="M81" s="112"/>
      <c r="N81" s="112"/>
      <c r="O81" s="112"/>
      <c r="P81" s="112"/>
      <c r="Q81" s="112"/>
      <c r="R81" s="112"/>
    </row>
    <row r="82" spans="2:18" x14ac:dyDescent="0.15">
      <c r="B82" s="112"/>
      <c r="C82" s="112"/>
      <c r="D82" s="112"/>
      <c r="E82" s="112"/>
      <c r="F82" s="112"/>
      <c r="G82" s="112"/>
      <c r="H82" s="112"/>
      <c r="I82" s="112"/>
      <c r="J82" s="112"/>
      <c r="K82" s="112"/>
      <c r="L82" s="112"/>
      <c r="M82" s="112"/>
      <c r="N82" s="112"/>
      <c r="O82" s="112"/>
      <c r="P82" s="112"/>
      <c r="Q82" s="112"/>
      <c r="R82" s="112"/>
    </row>
    <row r="83" spans="2:18" x14ac:dyDescent="0.15">
      <c r="B83" s="112"/>
      <c r="C83" s="112"/>
      <c r="D83" s="112"/>
      <c r="E83" s="112"/>
      <c r="F83" s="112"/>
      <c r="G83" s="112"/>
      <c r="H83" s="112"/>
      <c r="I83" s="112"/>
      <c r="J83" s="112"/>
      <c r="K83" s="112"/>
      <c r="L83" s="112"/>
      <c r="M83" s="112"/>
      <c r="N83" s="112"/>
      <c r="O83" s="112"/>
      <c r="P83" s="112"/>
      <c r="Q83" s="112"/>
      <c r="R83" s="112"/>
    </row>
    <row r="84" spans="2:18" x14ac:dyDescent="0.15">
      <c r="B84" s="112"/>
      <c r="C84" s="112"/>
      <c r="D84" s="112"/>
      <c r="E84" s="112"/>
      <c r="F84" s="112"/>
      <c r="G84" s="112"/>
      <c r="H84" s="112"/>
      <c r="I84" s="112"/>
      <c r="J84" s="112"/>
      <c r="K84" s="112"/>
      <c r="L84" s="112"/>
      <c r="M84" s="112"/>
      <c r="N84" s="112"/>
      <c r="O84" s="112"/>
      <c r="P84" s="112"/>
      <c r="Q84" s="112"/>
      <c r="R84" s="112"/>
    </row>
    <row r="85" spans="2:18" x14ac:dyDescent="0.15">
      <c r="B85" s="112"/>
      <c r="C85" s="112"/>
      <c r="D85" s="112"/>
      <c r="E85" s="112"/>
      <c r="F85" s="112"/>
      <c r="G85" s="112"/>
      <c r="H85" s="112"/>
      <c r="I85" s="112"/>
      <c r="J85" s="112"/>
      <c r="K85" s="112"/>
      <c r="L85" s="112"/>
      <c r="M85" s="112"/>
      <c r="N85" s="112"/>
      <c r="O85" s="112"/>
      <c r="P85" s="112"/>
      <c r="Q85" s="112"/>
      <c r="R85" s="112"/>
    </row>
    <row r="86" spans="2:18" x14ac:dyDescent="0.15">
      <c r="B86" s="112"/>
      <c r="C86" s="112"/>
      <c r="D86" s="112"/>
      <c r="E86" s="112"/>
      <c r="F86" s="112"/>
      <c r="G86" s="112"/>
      <c r="H86" s="112"/>
      <c r="I86" s="112"/>
      <c r="J86" s="112"/>
      <c r="K86" s="112"/>
      <c r="L86" s="112"/>
      <c r="M86" s="112"/>
      <c r="N86" s="112"/>
      <c r="O86" s="112"/>
      <c r="P86" s="112"/>
      <c r="Q86" s="112"/>
      <c r="R86" s="112"/>
    </row>
    <row r="87" spans="2:18" x14ac:dyDescent="0.15">
      <c r="B87" s="112"/>
      <c r="C87" s="112"/>
      <c r="D87" s="112"/>
      <c r="E87" s="112"/>
      <c r="F87" s="112"/>
      <c r="G87" s="112"/>
      <c r="H87" s="112"/>
      <c r="I87" s="112"/>
      <c r="J87" s="112"/>
      <c r="K87" s="112"/>
      <c r="L87" s="112"/>
      <c r="M87" s="112"/>
      <c r="N87" s="112"/>
      <c r="O87" s="112"/>
      <c r="P87" s="112"/>
      <c r="Q87" s="112"/>
      <c r="R87" s="112"/>
    </row>
    <row r="88" spans="2:18" x14ac:dyDescent="0.15">
      <c r="B88" s="112"/>
      <c r="C88" s="112"/>
      <c r="D88" s="112"/>
      <c r="E88" s="112"/>
      <c r="F88" s="112"/>
      <c r="G88" s="112"/>
      <c r="H88" s="112"/>
      <c r="I88" s="112"/>
      <c r="J88" s="112"/>
      <c r="K88" s="112"/>
      <c r="L88" s="112"/>
      <c r="M88" s="112"/>
      <c r="N88" s="112"/>
      <c r="O88" s="112"/>
      <c r="P88" s="112"/>
      <c r="Q88" s="112"/>
      <c r="R88" s="112"/>
    </row>
    <row r="89" spans="2:18" x14ac:dyDescent="0.15">
      <c r="B89" s="112"/>
      <c r="C89" s="112"/>
      <c r="D89" s="112"/>
      <c r="E89" s="112"/>
      <c r="F89" s="112"/>
      <c r="G89" s="112"/>
      <c r="H89" s="112"/>
      <c r="I89" s="112"/>
      <c r="J89" s="112"/>
      <c r="K89" s="112"/>
      <c r="L89" s="112"/>
      <c r="M89" s="112"/>
      <c r="N89" s="112"/>
      <c r="O89" s="112"/>
      <c r="P89" s="112"/>
      <c r="Q89" s="112"/>
      <c r="R89" s="112"/>
    </row>
    <row r="90" spans="2:18" x14ac:dyDescent="0.15">
      <c r="B90" s="112"/>
      <c r="C90" s="112"/>
      <c r="D90" s="112"/>
      <c r="E90" s="112"/>
      <c r="F90" s="112"/>
      <c r="G90" s="112"/>
      <c r="H90" s="112"/>
      <c r="I90" s="112"/>
      <c r="J90" s="112"/>
      <c r="K90" s="112"/>
      <c r="L90" s="112"/>
      <c r="M90" s="112"/>
      <c r="N90" s="112"/>
      <c r="O90" s="112"/>
      <c r="P90" s="112"/>
      <c r="Q90" s="112"/>
      <c r="R90" s="112"/>
    </row>
    <row r="91" spans="2:18" x14ac:dyDescent="0.15">
      <c r="B91" s="112"/>
      <c r="C91" s="112"/>
      <c r="D91" s="112"/>
      <c r="E91" s="112"/>
      <c r="F91" s="112"/>
      <c r="G91" s="112"/>
      <c r="H91" s="112"/>
      <c r="I91" s="112"/>
      <c r="J91" s="112"/>
      <c r="K91" s="112"/>
      <c r="L91" s="112"/>
      <c r="M91" s="112"/>
      <c r="N91" s="112"/>
      <c r="O91" s="112"/>
      <c r="P91" s="112"/>
      <c r="Q91" s="112"/>
      <c r="R91" s="112"/>
    </row>
    <row r="92" spans="2:18" x14ac:dyDescent="0.15">
      <c r="B92" s="112"/>
      <c r="C92" s="112"/>
      <c r="D92" s="112"/>
      <c r="E92" s="112"/>
      <c r="F92" s="112"/>
      <c r="G92" s="112"/>
      <c r="H92" s="112"/>
      <c r="I92" s="112"/>
      <c r="J92" s="112"/>
      <c r="K92" s="112"/>
      <c r="L92" s="112"/>
      <c r="M92" s="112"/>
      <c r="N92" s="112"/>
      <c r="O92" s="112"/>
      <c r="P92" s="112"/>
      <c r="Q92" s="112"/>
      <c r="R92" s="1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63"/>
  <sheetViews>
    <sheetView topLeftCell="A40" workbookViewId="0">
      <selection activeCell="L63" sqref="L63"/>
    </sheetView>
  </sheetViews>
  <sheetFormatPr baseColWidth="10" defaultRowHeight="15" x14ac:dyDescent="0.25"/>
  <cols>
    <col min="1" max="1" width="11.42578125" style="6"/>
    <col min="2" max="2" width="12.140625" customWidth="1"/>
    <col min="3" max="3" width="8.5703125" customWidth="1"/>
    <col min="4" max="4" width="11.42578125" customWidth="1"/>
    <col min="5" max="5" width="8.42578125" customWidth="1"/>
    <col min="6" max="6" width="7.42578125" customWidth="1"/>
    <col min="7" max="7" width="11.42578125" customWidth="1"/>
    <col min="8" max="8" width="7.85546875" customWidth="1"/>
    <col min="9" max="9" width="8" customWidth="1"/>
    <col min="10" max="12" width="8.42578125" customWidth="1"/>
    <col min="13" max="13" width="8" customWidth="1"/>
    <col min="14" max="14" width="10.85546875" customWidth="1"/>
    <col min="15" max="15" width="11.42578125" customWidth="1"/>
    <col min="16" max="16" width="12.7109375" customWidth="1"/>
    <col min="17" max="17" width="8.5703125" customWidth="1"/>
    <col min="24" max="24" width="13.7109375" customWidth="1"/>
  </cols>
  <sheetData>
    <row r="3" spans="1:26" ht="15.75" x14ac:dyDescent="0.25">
      <c r="B3" s="154" t="s">
        <v>159</v>
      </c>
    </row>
    <row r="4" spans="1:26" x14ac:dyDescent="0.25">
      <c r="B4" s="421" t="s">
        <v>152</v>
      </c>
      <c r="C4" s="422"/>
      <c r="D4" s="422"/>
      <c r="E4" s="422"/>
      <c r="F4" s="422"/>
      <c r="G4" s="422"/>
      <c r="H4" s="422"/>
      <c r="I4" s="422"/>
      <c r="J4" s="422"/>
      <c r="K4" s="422"/>
      <c r="L4" s="423"/>
      <c r="M4" s="421" t="s">
        <v>153</v>
      </c>
      <c r="N4" s="422"/>
      <c r="O4" s="422"/>
      <c r="P4" s="422"/>
      <c r="Q4" s="423"/>
      <c r="T4" s="159" t="s">
        <v>222</v>
      </c>
    </row>
    <row r="5" spans="1:26" x14ac:dyDescent="0.25">
      <c r="B5" s="424" t="s">
        <v>0</v>
      </c>
      <c r="C5" s="425"/>
      <c r="D5" s="426"/>
      <c r="E5" s="424" t="s">
        <v>1</v>
      </c>
      <c r="F5" s="425"/>
      <c r="G5" s="426"/>
      <c r="H5" s="428" t="s">
        <v>157</v>
      </c>
      <c r="I5" s="431" t="s">
        <v>2</v>
      </c>
      <c r="J5" s="424" t="s">
        <v>4</v>
      </c>
      <c r="K5" s="425"/>
      <c r="L5" s="426"/>
      <c r="M5" s="424" t="s">
        <v>128</v>
      </c>
      <c r="N5" s="425"/>
      <c r="O5" s="425"/>
      <c r="P5" s="425"/>
      <c r="Q5" s="426"/>
      <c r="R5" s="442" t="s">
        <v>130</v>
      </c>
      <c r="S5" s="415" t="s">
        <v>221</v>
      </c>
      <c r="T5" s="414" t="s">
        <v>220</v>
      </c>
    </row>
    <row r="6" spans="1:26" x14ac:dyDescent="0.25">
      <c r="B6" s="416" t="s">
        <v>160</v>
      </c>
      <c r="C6" s="416" t="s">
        <v>161</v>
      </c>
      <c r="D6" s="416" t="s">
        <v>147</v>
      </c>
      <c r="E6" s="427" t="s">
        <v>158</v>
      </c>
      <c r="F6" s="416" t="s">
        <v>146</v>
      </c>
      <c r="G6" s="416" t="s">
        <v>147</v>
      </c>
      <c r="H6" s="429"/>
      <c r="I6" s="432"/>
      <c r="J6" s="427" t="s">
        <v>158</v>
      </c>
      <c r="K6" s="416" t="s">
        <v>146</v>
      </c>
      <c r="L6" s="416" t="s">
        <v>147</v>
      </c>
      <c r="M6" s="443" t="s">
        <v>148</v>
      </c>
      <c r="N6" s="444"/>
      <c r="O6" s="445"/>
      <c r="P6" s="440" t="s">
        <v>150</v>
      </c>
      <c r="Q6" s="416" t="s">
        <v>151</v>
      </c>
      <c r="R6" s="442"/>
      <c r="S6" s="415"/>
      <c r="T6" s="414"/>
    </row>
    <row r="7" spans="1:26" x14ac:dyDescent="0.25">
      <c r="B7" s="417"/>
      <c r="C7" s="417"/>
      <c r="D7" s="417"/>
      <c r="E7" s="417"/>
      <c r="F7" s="417"/>
      <c r="G7" s="417"/>
      <c r="H7" s="430"/>
      <c r="I7" s="433"/>
      <c r="J7" s="417"/>
      <c r="K7" s="417"/>
      <c r="L7" s="417"/>
      <c r="M7" s="97" t="s">
        <v>149</v>
      </c>
      <c r="N7" s="99" t="s">
        <v>146</v>
      </c>
      <c r="O7" s="97" t="s">
        <v>147</v>
      </c>
      <c r="P7" s="441"/>
      <c r="Q7" s="417"/>
      <c r="R7" s="442"/>
      <c r="S7" s="415"/>
      <c r="T7" s="414"/>
      <c r="V7" s="74"/>
      <c r="W7" s="74"/>
      <c r="X7" s="74"/>
      <c r="Y7" s="74"/>
      <c r="Z7" s="74"/>
    </row>
    <row r="8" spans="1:26" x14ac:dyDescent="0.25">
      <c r="A8" s="6">
        <v>2003</v>
      </c>
      <c r="B8" s="3">
        <f t="shared" ref="B8:S8" si="0">+(B29/B28-1)*100</f>
        <v>4.9650745154896647</v>
      </c>
      <c r="C8" s="3">
        <f t="shared" si="0"/>
        <v>2.7734375000000089</v>
      </c>
      <c r="D8" s="3">
        <f t="shared" si="0"/>
        <v>7.8762152540052144</v>
      </c>
      <c r="E8" s="3">
        <f t="shared" si="0"/>
        <v>3.918921016280974</v>
      </c>
      <c r="F8" s="3">
        <f t="shared" si="0"/>
        <v>6.4530097430981259</v>
      </c>
      <c r="G8" s="3">
        <f t="shared" si="0"/>
        <v>10.624819114384021</v>
      </c>
      <c r="H8" s="3">
        <f t="shared" si="0"/>
        <v>7.6923076923076872</v>
      </c>
      <c r="I8" s="3">
        <f t="shared" si="0"/>
        <v>8.1382162630911914</v>
      </c>
      <c r="J8" s="3">
        <f t="shared" si="0"/>
        <v>3.0552048662917386</v>
      </c>
      <c r="K8" s="3">
        <f t="shared" si="0"/>
        <v>3.8646134957449396</v>
      </c>
      <c r="L8" s="3">
        <f t="shared" si="0"/>
        <v>7.0378902216220451</v>
      </c>
      <c r="M8" s="3">
        <f t="shared" si="0"/>
        <v>4.9768497200168182</v>
      </c>
      <c r="N8" s="3">
        <f t="shared" si="0"/>
        <v>6.8313692648202418</v>
      </c>
      <c r="O8" s="3">
        <f t="shared" si="0"/>
        <v>12.148205966966596</v>
      </c>
      <c r="P8" s="3">
        <f t="shared" si="0"/>
        <v>-2.4064271187364872</v>
      </c>
      <c r="Q8" s="3">
        <f t="shared" si="0"/>
        <v>4.06626506024097</v>
      </c>
      <c r="R8" s="3">
        <f t="shared" si="0"/>
        <v>8.1301530976790382</v>
      </c>
      <c r="S8" s="3">
        <f t="shared" si="0"/>
        <v>7.2313983408248905</v>
      </c>
      <c r="T8" s="3">
        <f>+T29/S29*100</f>
        <v>0.3684011390564948</v>
      </c>
      <c r="V8" s="87"/>
      <c r="W8" s="87"/>
      <c r="X8" s="74"/>
      <c r="Y8" s="74"/>
      <c r="Z8" s="74"/>
    </row>
    <row r="9" spans="1:26" x14ac:dyDescent="0.25">
      <c r="A9" s="6">
        <v>2004</v>
      </c>
      <c r="B9" s="3">
        <f t="shared" ref="B9:R9" si="1">+(B30/B29-1)*100</f>
        <v>5.3618635548481119</v>
      </c>
      <c r="C9" s="3">
        <f t="shared" si="1"/>
        <v>1.7863930064614175</v>
      </c>
      <c r="D9" s="3">
        <f t="shared" si="1"/>
        <v>7.2440405168693323</v>
      </c>
      <c r="E9" s="3">
        <f t="shared" si="1"/>
        <v>3.92126584599648</v>
      </c>
      <c r="F9" s="3">
        <f t="shared" si="1"/>
        <v>8.218319055110701</v>
      </c>
      <c r="G9" s="3">
        <f t="shared" si="1"/>
        <v>12.461847039330243</v>
      </c>
      <c r="H9" s="3">
        <f t="shared" si="1"/>
        <v>36.607142857142861</v>
      </c>
      <c r="I9" s="3">
        <f t="shared" si="1"/>
        <v>9.4010239960520714</v>
      </c>
      <c r="J9" s="3">
        <f t="shared" si="1"/>
        <v>3.2032619092501546</v>
      </c>
      <c r="K9" s="3">
        <f t="shared" si="1"/>
        <v>3.411035831385778</v>
      </c>
      <c r="L9" s="3">
        <f t="shared" si="1"/>
        <v>6.7235621521335887</v>
      </c>
      <c r="M9" s="3">
        <f t="shared" si="1"/>
        <v>3.1527787833307563</v>
      </c>
      <c r="N9" s="3">
        <f t="shared" si="1"/>
        <v>3.1658762002026331</v>
      </c>
      <c r="O9" s="3">
        <f t="shared" si="1"/>
        <v>6.4184680566799157</v>
      </c>
      <c r="P9" s="3">
        <f t="shared" si="1"/>
        <v>19.577848448187108</v>
      </c>
      <c r="Q9" s="3">
        <f t="shared" si="1"/>
        <v>13.271158278394179</v>
      </c>
      <c r="R9" s="3">
        <f t="shared" si="1"/>
        <v>9.7477132335471506</v>
      </c>
      <c r="S9" s="3">
        <f t="shared" ref="S9:S21" si="2">+(S30/S29-1)*100</f>
        <v>7.2121990560965354</v>
      </c>
      <c r="T9" s="3">
        <f t="shared" ref="T9:T20" si="3">+T30/S30*100</f>
        <v>4.2255810173898907E-2</v>
      </c>
      <c r="V9" s="89"/>
      <c r="W9" s="89"/>
      <c r="X9" s="89"/>
      <c r="Y9" s="89"/>
      <c r="Z9" s="74"/>
    </row>
    <row r="10" spans="1:26" x14ac:dyDescent="0.25">
      <c r="A10" s="6">
        <v>2005</v>
      </c>
      <c r="B10" s="3">
        <f t="shared" ref="B10:R10" si="4">+(B31/B30-1)*100</f>
        <v>5.3671228625315814</v>
      </c>
      <c r="C10" s="3">
        <f t="shared" si="4"/>
        <v>1.9044062733383216</v>
      </c>
      <c r="D10" s="3">
        <f t="shared" si="4"/>
        <v>7.3737409603617188</v>
      </c>
      <c r="E10" s="3">
        <f t="shared" si="4"/>
        <v>4.1494542194605799</v>
      </c>
      <c r="F10" s="3">
        <f t="shared" si="4"/>
        <v>7.2683453144083865</v>
      </c>
      <c r="G10" s="3">
        <f t="shared" si="4"/>
        <v>11.719396195202636</v>
      </c>
      <c r="H10" s="3">
        <f t="shared" si="4"/>
        <v>7.8431372549019551</v>
      </c>
      <c r="I10" s="3">
        <f t="shared" si="4"/>
        <v>9.6701437834789914</v>
      </c>
      <c r="J10" s="3">
        <f t="shared" si="4"/>
        <v>3.1682496173380148</v>
      </c>
      <c r="K10" s="3">
        <f t="shared" si="4"/>
        <v>6.7830383003445682</v>
      </c>
      <c r="L10" s="3">
        <f t="shared" si="4"/>
        <v>10.166191502677147</v>
      </c>
      <c r="M10" s="3">
        <f t="shared" si="4"/>
        <v>0.66644096994485924</v>
      </c>
      <c r="N10" s="3">
        <f t="shared" si="4"/>
        <v>4.9334675547002105</v>
      </c>
      <c r="O10" s="3">
        <f t="shared" si="4"/>
        <v>5.6327871736685298</v>
      </c>
      <c r="P10" s="3">
        <f t="shared" si="4"/>
        <v>14.701947361866431</v>
      </c>
      <c r="Q10" s="3">
        <f t="shared" si="4"/>
        <v>10.618464013627982</v>
      </c>
      <c r="R10" s="3">
        <f t="shared" si="4"/>
        <v>8.9793460833327732</v>
      </c>
      <c r="S10" s="3">
        <f t="shared" si="2"/>
        <v>8.026978709572564</v>
      </c>
      <c r="T10" s="3">
        <f t="shared" si="3"/>
        <v>-1.206684963774735</v>
      </c>
      <c r="V10" s="90"/>
      <c r="W10" s="90"/>
      <c r="X10" s="90"/>
      <c r="Y10" s="90"/>
      <c r="Z10" s="74"/>
    </row>
    <row r="11" spans="1:26" x14ac:dyDescent="0.25">
      <c r="A11" s="6">
        <v>2006</v>
      </c>
      <c r="B11" s="3">
        <f t="shared" ref="B11:R11" si="5">+(B32/B31-1)*100</f>
        <v>5.8958534000159712</v>
      </c>
      <c r="C11" s="3">
        <f t="shared" si="5"/>
        <v>2.052033711982415</v>
      </c>
      <c r="D11" s="3">
        <f t="shared" si="5"/>
        <v>8.0688720113757597</v>
      </c>
      <c r="E11" s="3">
        <f t="shared" si="5"/>
        <v>3.9781970251978382</v>
      </c>
      <c r="F11" s="3">
        <f t="shared" si="5"/>
        <v>4.9276188695083212</v>
      </c>
      <c r="G11" s="3">
        <f t="shared" si="5"/>
        <v>9.1018462819860257</v>
      </c>
      <c r="H11" s="3">
        <f t="shared" si="5"/>
        <v>-2.4242424242424288</v>
      </c>
      <c r="I11" s="3">
        <f t="shared" si="5"/>
        <v>9.3933161953727584</v>
      </c>
      <c r="J11" s="3">
        <f t="shared" si="5"/>
        <v>3.4495197994037774</v>
      </c>
      <c r="K11" s="3">
        <f t="shared" si="5"/>
        <v>9.03927458007756</v>
      </c>
      <c r="L11" s="3">
        <f t="shared" si="5"/>
        <v>12.800605945843579</v>
      </c>
      <c r="M11" s="3">
        <f t="shared" si="5"/>
        <v>1.6451944001260488</v>
      </c>
      <c r="N11" s="3">
        <f t="shared" si="5"/>
        <v>4.1046687261516723</v>
      </c>
      <c r="O11" s="3">
        <f t="shared" si="5"/>
        <v>5.8173929063040974</v>
      </c>
      <c r="P11" s="3">
        <f t="shared" si="5"/>
        <v>16.549072813988076</v>
      </c>
      <c r="Q11" s="3">
        <f t="shared" si="5"/>
        <v>11.934807716986784</v>
      </c>
      <c r="R11" s="3">
        <f t="shared" si="5"/>
        <v>8.5908498354956961</v>
      </c>
      <c r="S11" s="3">
        <f t="shared" si="2"/>
        <v>8.318378277306504</v>
      </c>
      <c r="T11" s="3">
        <f t="shared" si="3"/>
        <v>-2.1968820624341503</v>
      </c>
      <c r="V11" s="91"/>
      <c r="W11" s="91"/>
      <c r="X11" s="91"/>
      <c r="Y11" s="91"/>
      <c r="Z11" s="74"/>
    </row>
    <row r="12" spans="1:26" x14ac:dyDescent="0.25">
      <c r="A12" s="6">
        <v>2007</v>
      </c>
      <c r="B12" s="3">
        <f t="shared" ref="B12:R12" si="6">+(B33/B32-1)*100</f>
        <v>7.358312691981217</v>
      </c>
      <c r="C12" s="3">
        <f t="shared" si="6"/>
        <v>2.082585278276472</v>
      </c>
      <c r="D12" s="3">
        <f t="shared" si="6"/>
        <v>9.5941411071104543</v>
      </c>
      <c r="E12" s="3">
        <f t="shared" si="6"/>
        <v>3.3311853945255043</v>
      </c>
      <c r="F12" s="3">
        <f t="shared" si="6"/>
        <v>11.285658293601465</v>
      </c>
      <c r="G12" s="3">
        <f t="shared" si="6"/>
        <v>14.992789888879464</v>
      </c>
      <c r="H12" s="3">
        <f t="shared" si="6"/>
        <v>9.9378881987577614</v>
      </c>
      <c r="I12" s="3">
        <f t="shared" si="6"/>
        <v>7.5057573906095687</v>
      </c>
      <c r="J12" s="3">
        <f t="shared" si="6"/>
        <v>2.8556353573313542</v>
      </c>
      <c r="K12" s="3">
        <f t="shared" si="6"/>
        <v>7.2066023646440325</v>
      </c>
      <c r="L12" s="3">
        <f t="shared" si="6"/>
        <v>10.268032007162443</v>
      </c>
      <c r="M12" s="3">
        <f t="shared" si="6"/>
        <v>-0.68888840192083967</v>
      </c>
      <c r="N12" s="3">
        <f t="shared" si="6"/>
        <v>5.9480673488285118</v>
      </c>
      <c r="O12" s="3">
        <f t="shared" si="6"/>
        <v>5.2182034008031453</v>
      </c>
      <c r="P12" s="3">
        <f t="shared" si="6"/>
        <v>-4.4814478441586258</v>
      </c>
      <c r="Q12" s="3">
        <f t="shared" si="6"/>
        <v>-0.53884663889631756</v>
      </c>
      <c r="R12" s="3">
        <f t="shared" si="6"/>
        <v>9.2111656729301661</v>
      </c>
      <c r="S12" s="3">
        <f t="shared" si="2"/>
        <v>7.2256824084748317</v>
      </c>
      <c r="T12" s="3">
        <f t="shared" si="3"/>
        <v>-2.0003571405440566</v>
      </c>
      <c r="V12" s="92"/>
      <c r="W12" s="92"/>
      <c r="X12" s="92"/>
      <c r="Y12" s="92"/>
      <c r="Z12" s="74"/>
    </row>
    <row r="13" spans="1:26" x14ac:dyDescent="0.25">
      <c r="A13" s="6">
        <v>2008</v>
      </c>
      <c r="B13" s="3">
        <f t="shared" ref="B13:R13" si="7">+(B34/B33-1)*100</f>
        <v>7.3080805822511197</v>
      </c>
      <c r="C13" s="3">
        <f t="shared" si="7"/>
        <v>2.4621878297572897</v>
      </c>
      <c r="D13" s="3">
        <f t="shared" si="7"/>
        <v>9.9502070826934528</v>
      </c>
      <c r="E13" s="3">
        <f t="shared" si="7"/>
        <v>2.1355735550866228</v>
      </c>
      <c r="F13" s="3">
        <f t="shared" si="7"/>
        <v>6.9243127676499094</v>
      </c>
      <c r="G13" s="3">
        <f t="shared" si="7"/>
        <v>9.2077601150739596</v>
      </c>
      <c r="H13" s="3">
        <f t="shared" si="7"/>
        <v>38.983050847457633</v>
      </c>
      <c r="I13" s="3">
        <f t="shared" si="7"/>
        <v>6.7325347556177251</v>
      </c>
      <c r="J13" s="3">
        <f t="shared" si="7"/>
        <v>3.5366962503212029</v>
      </c>
      <c r="K13" s="3">
        <f t="shared" si="7"/>
        <v>4.7201950923311919</v>
      </c>
      <c r="L13" s="3">
        <f t="shared" si="7"/>
        <v>8.4238303054907213</v>
      </c>
      <c r="M13" s="3">
        <f t="shared" si="7"/>
        <v>1.3595501573381297</v>
      </c>
      <c r="N13" s="3">
        <f t="shared" si="7"/>
        <v>5.5340469855127417</v>
      </c>
      <c r="O13" s="3">
        <f t="shared" si="7"/>
        <v>6.9688352873495507</v>
      </c>
      <c r="P13" s="3">
        <f t="shared" si="7"/>
        <v>13.927350169488651</v>
      </c>
      <c r="Q13" s="3">
        <f t="shared" si="7"/>
        <v>10.935218627526311</v>
      </c>
      <c r="R13" s="3">
        <f t="shared" si="7"/>
        <v>9.6727421195339289</v>
      </c>
      <c r="S13" s="3">
        <f t="shared" si="2"/>
        <v>3.2753303781341225</v>
      </c>
      <c r="T13" s="3">
        <f t="shared" si="3"/>
        <v>4.4243585643164751</v>
      </c>
      <c r="V13" s="88"/>
      <c r="W13" s="88"/>
      <c r="X13" s="88"/>
      <c r="Y13" s="88"/>
      <c r="Z13" s="74"/>
    </row>
    <row r="14" spans="1:26" x14ac:dyDescent="0.25">
      <c r="A14" s="6">
        <v>2009</v>
      </c>
      <c r="B14" s="3">
        <f t="shared" ref="B14:R14" si="8">+(B35/B34-1)*100</f>
        <v>4.7061136944954951</v>
      </c>
      <c r="C14" s="3">
        <f t="shared" si="8"/>
        <v>1.5104703055269564</v>
      </c>
      <c r="D14" s="3">
        <f t="shared" si="8"/>
        <v>6.2876684499221458</v>
      </c>
      <c r="E14" s="3">
        <f t="shared" si="8"/>
        <v>0.25252806796525196</v>
      </c>
      <c r="F14" s="3">
        <f t="shared" si="8"/>
        <v>2.80191373181784</v>
      </c>
      <c r="G14" s="3">
        <f t="shared" si="8"/>
        <v>3.0615174183961313</v>
      </c>
      <c r="H14" s="3">
        <f t="shared" si="8"/>
        <v>15.853658536585357</v>
      </c>
      <c r="I14" s="3">
        <f t="shared" si="8"/>
        <v>2.9327435078233766</v>
      </c>
      <c r="J14" s="3">
        <f t="shared" si="8"/>
        <v>1.3044155796536616</v>
      </c>
      <c r="K14" s="3">
        <f t="shared" si="8"/>
        <v>4.7461895949134192</v>
      </c>
      <c r="L14" s="3">
        <f t="shared" si="8"/>
        <v>6.112515211083025</v>
      </c>
      <c r="M14" s="3">
        <f t="shared" si="8"/>
        <v>-0.45013867441056066</v>
      </c>
      <c r="N14" s="3">
        <f t="shared" si="8"/>
        <v>4.9393297595459185</v>
      </c>
      <c r="O14" s="3">
        <f t="shared" si="8"/>
        <v>4.4669572516309763</v>
      </c>
      <c r="P14" s="3">
        <f t="shared" si="8"/>
        <v>13.503677423223493</v>
      </c>
      <c r="Q14" s="3">
        <f t="shared" si="8"/>
        <v>9.7568578553616003</v>
      </c>
      <c r="R14" s="3">
        <f t="shared" si="8"/>
        <v>5.4920509161372921</v>
      </c>
      <c r="S14" s="3">
        <f t="shared" si="2"/>
        <v>-3.3302962622524301</v>
      </c>
      <c r="T14" s="3">
        <f t="shared" si="3"/>
        <v>10.957671398676965</v>
      </c>
      <c r="V14" s="74"/>
      <c r="W14" s="74"/>
      <c r="X14" s="74"/>
      <c r="Y14" s="74"/>
      <c r="Z14" s="74"/>
    </row>
    <row r="15" spans="1:26" x14ac:dyDescent="0.25">
      <c r="A15" s="6">
        <v>2010</v>
      </c>
      <c r="B15" s="3">
        <f t="shared" ref="B15:R15" si="9">+(B36/B35-1)*100</f>
        <v>-1.5074958345213663</v>
      </c>
      <c r="C15" s="3">
        <f t="shared" si="9"/>
        <v>0.98072370645925222</v>
      </c>
      <c r="D15" s="3">
        <f t="shared" si="9"/>
        <v>-0.54155649708516052</v>
      </c>
      <c r="E15" s="3">
        <f t="shared" si="9"/>
        <v>0.16030645404900845</v>
      </c>
      <c r="F15" s="3">
        <f t="shared" si="9"/>
        <v>-0.13060436170012624</v>
      </c>
      <c r="G15" s="3">
        <f t="shared" si="9"/>
        <v>2.9492725127799879E-2</v>
      </c>
      <c r="H15" s="3">
        <f t="shared" si="9"/>
        <v>7.0175438596491224</v>
      </c>
      <c r="I15" s="3">
        <f t="shared" si="9"/>
        <v>6.5260644647831212</v>
      </c>
      <c r="J15" s="3">
        <f t="shared" si="9"/>
        <v>-1.1819920041717169</v>
      </c>
      <c r="K15" s="3">
        <f t="shared" si="9"/>
        <v>1.9995574531896487</v>
      </c>
      <c r="L15" s="3">
        <f t="shared" si="9"/>
        <v>0.79393083980239254</v>
      </c>
      <c r="M15" s="3">
        <f t="shared" si="9"/>
        <v>-4.7979539802583737</v>
      </c>
      <c r="N15" s="3">
        <f t="shared" si="9"/>
        <v>2.5366693962715736</v>
      </c>
      <c r="O15" s="3">
        <f t="shared" si="9"/>
        <v>-2.3829928142512169</v>
      </c>
      <c r="P15" s="3">
        <f t="shared" si="9"/>
        <v>0.87059943639371529</v>
      </c>
      <c r="Q15" s="3">
        <f t="shared" si="9"/>
        <v>-0.41339265991353624</v>
      </c>
      <c r="R15" s="3">
        <f t="shared" si="9"/>
        <v>0.31082034855312024</v>
      </c>
      <c r="S15" s="3">
        <f t="shared" si="2"/>
        <v>0.17413723756618538</v>
      </c>
      <c r="T15" s="3">
        <f t="shared" si="3"/>
        <v>9.385121651788813</v>
      </c>
      <c r="V15" s="74"/>
      <c r="W15" s="74"/>
      <c r="X15" s="74"/>
      <c r="Y15" s="74"/>
      <c r="Z15" s="74"/>
    </row>
    <row r="16" spans="1:26" x14ac:dyDescent="0.25">
      <c r="A16" s="6">
        <v>2011</v>
      </c>
      <c r="B16" s="3">
        <f>+(B37/B36-1)*100</f>
        <v>-1.7622976105740262</v>
      </c>
      <c r="C16" s="3">
        <f t="shared" ref="C16:R16" si="10">+(C37/C36-1)*100</f>
        <v>-6.6979236436703893E-2</v>
      </c>
      <c r="D16" s="3">
        <f t="shared" si="10"/>
        <v>-1.8280964735274186</v>
      </c>
      <c r="E16" s="3">
        <f t="shared" si="10"/>
        <v>2.896917399539678E-2</v>
      </c>
      <c r="F16" s="3">
        <f t="shared" si="10"/>
        <v>0.36732081259567284</v>
      </c>
      <c r="G16" s="3">
        <f t="shared" si="10"/>
        <v>0.39639639639639235</v>
      </c>
      <c r="H16" s="3">
        <f t="shared" si="10"/>
        <v>10.81967213114754</v>
      </c>
      <c r="I16" s="3">
        <f t="shared" si="10"/>
        <v>2.2189017556966784</v>
      </c>
      <c r="J16" s="3">
        <f t="shared" si="10"/>
        <v>-0.63282550481288391</v>
      </c>
      <c r="K16" s="3">
        <f t="shared" si="10"/>
        <v>-1.0894548048973274</v>
      </c>
      <c r="L16" s="3">
        <f t="shared" si="10"/>
        <v>-1.7153859618414091</v>
      </c>
      <c r="M16" s="3">
        <f t="shared" si="10"/>
        <v>-10.238048388567911</v>
      </c>
      <c r="N16" s="3">
        <f t="shared" si="10"/>
        <v>1.6202746205651763</v>
      </c>
      <c r="O16" s="3">
        <f t="shared" si="10"/>
        <v>-8.7836582676838919</v>
      </c>
      <c r="P16" s="3">
        <f t="shared" si="10"/>
        <v>0.27018250070627303</v>
      </c>
      <c r="Q16" s="3">
        <f t="shared" si="10"/>
        <v>-3.2321439888459369</v>
      </c>
      <c r="R16" s="3">
        <f t="shared" si="10"/>
        <v>-0.92100218749294749</v>
      </c>
      <c r="S16" s="3">
        <f t="shared" si="2"/>
        <v>-0.97140102857491417</v>
      </c>
      <c r="T16" s="3">
        <f t="shared" si="3"/>
        <v>9.6138593234573939</v>
      </c>
      <c r="V16" s="74"/>
      <c r="W16" s="74"/>
      <c r="X16" s="74"/>
      <c r="Y16" s="74"/>
      <c r="Z16" s="74"/>
    </row>
    <row r="17" spans="1:25" x14ac:dyDescent="0.25">
      <c r="A17" s="6">
        <v>2012</v>
      </c>
      <c r="B17" s="3">
        <f t="shared" ref="B17:R17" si="11">+(B38/B37-1)*100</f>
        <v>-4.811746419360718</v>
      </c>
      <c r="C17" s="3">
        <f t="shared" si="11"/>
        <v>-2.3793565683646101</v>
      </c>
      <c r="D17" s="3">
        <f t="shared" si="11"/>
        <v>-7.0766143832432293</v>
      </c>
      <c r="E17" s="3">
        <f t="shared" si="11"/>
        <v>6.794655127946303E-2</v>
      </c>
      <c r="F17" s="3">
        <f t="shared" si="11"/>
        <v>-4.4586389159354756</v>
      </c>
      <c r="G17" s="3">
        <f t="shared" si="11"/>
        <v>-4.3937218560334168</v>
      </c>
      <c r="H17" s="3">
        <f t="shared" si="11"/>
        <v>12.130177514792905</v>
      </c>
      <c r="I17" s="3">
        <f t="shared" si="11"/>
        <v>1.9514690834673276</v>
      </c>
      <c r="J17" s="3">
        <f t="shared" si="11"/>
        <v>-1.9618520800791739</v>
      </c>
      <c r="K17" s="3">
        <f t="shared" si="11"/>
        <v>9.6080503990567898</v>
      </c>
      <c r="L17" s="3">
        <f t="shared" si="11"/>
        <v>7.4577025823686638</v>
      </c>
      <c r="M17" s="3">
        <f t="shared" si="11"/>
        <v>-6.5498395277040711</v>
      </c>
      <c r="N17" s="3">
        <f t="shared" si="11"/>
        <v>-6.1033493660148981</v>
      </c>
      <c r="O17" s="3">
        <f t="shared" si="11"/>
        <v>-12.253429304429842</v>
      </c>
      <c r="P17" s="3">
        <f t="shared" si="11"/>
        <v>-3.1105699882705951</v>
      </c>
      <c r="Q17" s="3">
        <f t="shared" si="11"/>
        <v>-6.4444298906280668</v>
      </c>
      <c r="R17" s="3">
        <f t="shared" si="11"/>
        <v>-6.5720411702849262</v>
      </c>
      <c r="S17" s="3">
        <f t="shared" si="2"/>
        <v>-2.8638478792765043</v>
      </c>
      <c r="T17" s="3">
        <f t="shared" si="3"/>
        <v>10.473879498883393</v>
      </c>
    </row>
    <row r="18" spans="1:25" x14ac:dyDescent="0.25">
      <c r="A18" s="6">
        <v>2013</v>
      </c>
      <c r="B18" s="3">
        <f t="shared" ref="B18:R18" si="12">+(B39/B38-1)*100</f>
        <v>1.2809941477927911</v>
      </c>
      <c r="C18" s="3">
        <f t="shared" si="12"/>
        <v>-0.58359079986268769</v>
      </c>
      <c r="D18" s="3">
        <f t="shared" si="12"/>
        <v>0.68992758393682241</v>
      </c>
      <c r="E18" s="3">
        <f t="shared" si="12"/>
        <v>0.35351524088056419</v>
      </c>
      <c r="F18" s="3">
        <f t="shared" si="12"/>
        <v>-6.9213100216837358</v>
      </c>
      <c r="G18" s="3">
        <f t="shared" si="12"/>
        <v>-6.592262666598403</v>
      </c>
      <c r="H18" s="3">
        <f t="shared" si="12"/>
        <v>3.9577836411609502</v>
      </c>
      <c r="I18" s="3">
        <f t="shared" si="12"/>
        <v>-0.23657609864506934</v>
      </c>
      <c r="J18" s="3">
        <f t="shared" si="12"/>
        <v>0.46339387483889105</v>
      </c>
      <c r="K18" s="3">
        <f t="shared" si="12"/>
        <v>-0.86543281815586459</v>
      </c>
      <c r="L18" s="3">
        <f t="shared" si="12"/>
        <v>-0.40604930598715505</v>
      </c>
      <c r="M18" s="3">
        <f t="shared" si="12"/>
        <v>-8.6590341737169396E-2</v>
      </c>
      <c r="N18" s="3">
        <f t="shared" si="12"/>
        <v>-5.932967355474994</v>
      </c>
      <c r="O18" s="3">
        <f t="shared" si="12"/>
        <v>-6.0144203205038993</v>
      </c>
      <c r="P18" s="3">
        <f t="shared" si="12"/>
        <v>1.1791276996978572</v>
      </c>
      <c r="Q18" s="3">
        <f t="shared" si="12"/>
        <v>-1.2810640532026629</v>
      </c>
      <c r="R18" s="3">
        <f t="shared" si="12"/>
        <v>-1.6546804654154257</v>
      </c>
      <c r="S18" s="3">
        <f t="shared" si="2"/>
        <v>-1.3583930106813358</v>
      </c>
      <c r="T18" s="3">
        <f t="shared" si="3"/>
        <v>7.0057154891511004</v>
      </c>
    </row>
    <row r="19" spans="1:25" x14ac:dyDescent="0.25">
      <c r="A19" s="6">
        <v>2014</v>
      </c>
      <c r="B19" s="3">
        <f>+(B40/B39-1)*100</f>
        <v>0.9193891844823332</v>
      </c>
      <c r="C19" s="3">
        <f t="shared" ref="C19:R19" si="13">+(C40/C39-1)*100</f>
        <v>-0.48342541436463549</v>
      </c>
      <c r="D19" s="3">
        <f t="shared" si="13"/>
        <v>0.43151920914297204</v>
      </c>
      <c r="E19" s="3">
        <f t="shared" si="13"/>
        <v>-0.26467213642926701</v>
      </c>
      <c r="F19" s="3">
        <f t="shared" si="13"/>
        <v>0.99259888910938621</v>
      </c>
      <c r="G19" s="3">
        <f t="shared" si="13"/>
        <v>0.72529961999414638</v>
      </c>
      <c r="H19" s="3">
        <f t="shared" si="13"/>
        <v>11.16751269035532</v>
      </c>
      <c r="I19" s="3">
        <f t="shared" si="13"/>
        <v>-0.17605633802817433</v>
      </c>
      <c r="J19" s="3">
        <f t="shared" si="13"/>
        <v>0.39566950660614442</v>
      </c>
      <c r="K19" s="3">
        <f t="shared" si="13"/>
        <v>0.50096297144630597</v>
      </c>
      <c r="L19" s="3">
        <f t="shared" si="13"/>
        <v>0.89861463576985656</v>
      </c>
      <c r="M19" s="3">
        <f t="shared" si="13"/>
        <v>0.94323022841906745</v>
      </c>
      <c r="N19" s="3">
        <f t="shared" si="13"/>
        <v>0.97701674758252643</v>
      </c>
      <c r="O19" s="3">
        <f t="shared" si="13"/>
        <v>1.9294624933014815</v>
      </c>
      <c r="P19" s="3">
        <f t="shared" si="13"/>
        <v>-3.7547857384812477</v>
      </c>
      <c r="Q19" s="3">
        <f t="shared" si="13"/>
        <v>-1.9039852503191068</v>
      </c>
      <c r="R19" s="3">
        <f t="shared" si="13"/>
        <v>6.6389219183515813E-2</v>
      </c>
      <c r="S19" s="3">
        <f t="shared" si="2"/>
        <v>1.1106301078162462</v>
      </c>
      <c r="T19" s="3">
        <f t="shared" si="3"/>
        <v>5.9959017381451751</v>
      </c>
    </row>
    <row r="20" spans="1:25" s="33" customFormat="1" x14ac:dyDescent="0.25">
      <c r="A20" s="251">
        <v>2015</v>
      </c>
      <c r="B20" s="34">
        <f t="shared" ref="B20:R20" si="14">+(B41/B40-1)*100</f>
        <v>2.6183860899500644</v>
      </c>
      <c r="C20" s="34">
        <f t="shared" si="14"/>
        <v>0.76335877862594437</v>
      </c>
      <c r="D20" s="34">
        <f t="shared" si="14"/>
        <v>3.4017325486519701</v>
      </c>
      <c r="E20" s="34">
        <f t="shared" si="14"/>
        <v>-1.2953348390911779</v>
      </c>
      <c r="F20" s="34">
        <f t="shared" si="14"/>
        <v>5.004069922391019</v>
      </c>
      <c r="G20" s="34">
        <f t="shared" si="14"/>
        <v>3.6439156222226154</v>
      </c>
      <c r="H20" s="34">
        <f t="shared" si="14"/>
        <v>4.7945205479452024</v>
      </c>
      <c r="I20" s="34">
        <f t="shared" si="14"/>
        <v>-0.70186804880681963</v>
      </c>
      <c r="J20" s="34">
        <f t="shared" si="14"/>
        <v>-0.19205094472469764</v>
      </c>
      <c r="K20" s="34">
        <f t="shared" si="14"/>
        <v>-2.2398537056900203E-2</v>
      </c>
      <c r="L20" s="34">
        <f t="shared" si="14"/>
        <v>-0.21440646517956186</v>
      </c>
      <c r="M20" s="34">
        <f t="shared" si="14"/>
        <v>0.22456266722070684</v>
      </c>
      <c r="N20" s="34">
        <f t="shared" si="14"/>
        <v>1.6247278070710358</v>
      </c>
      <c r="O20" s="34">
        <f t="shared" si="14"/>
        <v>1.8529390063903861</v>
      </c>
      <c r="P20" s="34">
        <f t="shared" si="14"/>
        <v>2.9254918924236817</v>
      </c>
      <c r="Q20" s="34">
        <f t="shared" si="14"/>
        <v>2.5626197274731588</v>
      </c>
      <c r="R20" s="34">
        <f t="shared" si="14"/>
        <v>3.2256627090615719</v>
      </c>
      <c r="S20" s="34">
        <f t="shared" si="2"/>
        <v>3.7235360767580383</v>
      </c>
      <c r="T20" s="34">
        <f t="shared" si="3"/>
        <v>5.1283934479876612</v>
      </c>
    </row>
    <row r="21" spans="1:25" x14ac:dyDescent="0.25">
      <c r="A21" s="158">
        <v>2016</v>
      </c>
      <c r="B21" s="51">
        <f>+(B42/B41-1)*100</f>
        <v>0.78056872798786259</v>
      </c>
      <c r="C21" s="51">
        <f t="shared" ref="C21:R22" si="15">+(C42/C41-1)*100</f>
        <v>2.3539999999999894</v>
      </c>
      <c r="D21" s="51">
        <f t="shared" si="15"/>
        <v>3.1529433158447029</v>
      </c>
      <c r="E21" s="51">
        <f t="shared" si="15"/>
        <v>0.74110377527258908</v>
      </c>
      <c r="F21" s="51">
        <f t="shared" si="15"/>
        <v>-1.0310000000000041</v>
      </c>
      <c r="G21" s="51">
        <f t="shared" si="15"/>
        <v>-0.29753700465048327</v>
      </c>
      <c r="H21" s="51">
        <f t="shared" si="15"/>
        <v>1.0000000000000009</v>
      </c>
      <c r="I21" s="51">
        <f t="shared" si="15"/>
        <v>-1.3000000000000012</v>
      </c>
      <c r="J21" s="51">
        <f t="shared" si="15"/>
        <v>-0.20000000000000018</v>
      </c>
      <c r="K21" s="51">
        <f t="shared" si="15"/>
        <v>2.7260000000000284</v>
      </c>
      <c r="L21" s="51">
        <f t="shared" si="15"/>
        <v>2.5205480000000113</v>
      </c>
      <c r="M21" s="51">
        <f t="shared" si="15"/>
        <v>0.49999999999998934</v>
      </c>
      <c r="N21" s="51">
        <f t="shared" si="15"/>
        <v>0.49999999999998934</v>
      </c>
      <c r="O21" s="51">
        <f t="shared" si="15"/>
        <v>1.0024999999999729</v>
      </c>
      <c r="P21" s="51">
        <f t="shared" si="15"/>
        <v>0</v>
      </c>
      <c r="Q21" s="51">
        <f t="shared" si="15"/>
        <v>0.33682458328216924</v>
      </c>
      <c r="R21" s="51">
        <f t="shared" si="15"/>
        <v>1.3034024107145825</v>
      </c>
      <c r="S21" s="3">
        <f t="shared" si="2"/>
        <v>3.8523147635963317</v>
      </c>
      <c r="T21" s="3">
        <f>+T42/S42*100</f>
        <v>4.5999999999999996</v>
      </c>
    </row>
    <row r="22" spans="1:25" s="13" customFormat="1" x14ac:dyDescent="0.25">
      <c r="A22" s="158">
        <v>2017</v>
      </c>
      <c r="B22" s="51">
        <f>+(B43/B42-1)*100</f>
        <v>-0.90174106282888689</v>
      </c>
      <c r="C22" s="51">
        <f t="shared" si="15"/>
        <v>1.1660000000000004</v>
      </c>
      <c r="D22" s="51">
        <f t="shared" si="15"/>
        <v>0.25374463637855005</v>
      </c>
      <c r="E22" s="51">
        <f>+(E43/E42-1)*100</f>
        <v>1.4999999999999902</v>
      </c>
      <c r="F22" s="51">
        <f t="shared" si="15"/>
        <v>-1.5199999999999991</v>
      </c>
      <c r="G22" s="51">
        <f t="shared" si="15"/>
        <v>-4.2800000000009497E-2</v>
      </c>
      <c r="H22" s="51">
        <f t="shared" si="15"/>
        <v>1.0000000000000009</v>
      </c>
      <c r="I22" s="51">
        <f t="shared" si="15"/>
        <v>1.4000000000000012</v>
      </c>
      <c r="J22" s="51">
        <f t="shared" si="15"/>
        <v>1.4000000000000012</v>
      </c>
      <c r="K22" s="51">
        <f t="shared" si="15"/>
        <v>-4.0000000000000142</v>
      </c>
      <c r="L22" s="51">
        <f t="shared" si="15"/>
        <v>-2.6560000000000028</v>
      </c>
      <c r="M22" s="51">
        <f t="shared" si="15"/>
        <v>1.4000000000000012</v>
      </c>
      <c r="N22" s="51">
        <f t="shared" si="15"/>
        <v>4.4799999999999951</v>
      </c>
      <c r="O22" s="51">
        <f t="shared" si="15"/>
        <v>5.9427200000000013</v>
      </c>
      <c r="P22" s="51">
        <f t="shared" si="15"/>
        <v>4.4999999999999929</v>
      </c>
      <c r="Q22" s="51">
        <f t="shared" si="15"/>
        <v>4.9879476414771196</v>
      </c>
      <c r="R22" s="51">
        <f t="shared" si="15"/>
        <v>1.3031771255291202</v>
      </c>
      <c r="S22" s="3">
        <f>+(S43/S42-1)*100</f>
        <v>4.0398325628694831</v>
      </c>
      <c r="T22" s="3">
        <f>+T43/S43*100</f>
        <v>3.1</v>
      </c>
      <c r="X22" s="11"/>
      <c r="Y22" s="75"/>
    </row>
    <row r="23" spans="1:25" s="13" customFormat="1" x14ac:dyDescent="0.25">
      <c r="A23" s="158"/>
      <c r="B23" s="71"/>
      <c r="C23" s="71"/>
      <c r="D23" s="1"/>
      <c r="E23" s="71"/>
      <c r="F23" s="71"/>
      <c r="G23" s="11"/>
      <c r="H23" s="11"/>
      <c r="I23" s="11"/>
      <c r="J23" s="11"/>
      <c r="K23" s="11"/>
      <c r="L23" s="11"/>
      <c r="M23" s="71"/>
      <c r="N23" s="71"/>
      <c r="O23" s="1"/>
      <c r="P23" s="11"/>
      <c r="Q23" s="1"/>
      <c r="R23" s="19"/>
      <c r="S23" s="11"/>
      <c r="T23" s="11"/>
      <c r="X23" s="11"/>
      <c r="Y23" s="75"/>
    </row>
    <row r="24" spans="1:25" x14ac:dyDescent="0.25">
      <c r="B24" s="421" t="s">
        <v>212</v>
      </c>
      <c r="C24" s="422"/>
      <c r="D24" s="422"/>
      <c r="E24" s="422"/>
      <c r="F24" s="422"/>
      <c r="G24" s="422"/>
      <c r="H24" s="422"/>
      <c r="I24" s="422"/>
      <c r="J24" s="422"/>
      <c r="K24" s="422"/>
      <c r="L24" s="423"/>
      <c r="M24" s="421" t="s">
        <v>153</v>
      </c>
      <c r="N24" s="422"/>
      <c r="O24" s="422"/>
      <c r="P24" s="423"/>
      <c r="Q24" s="85"/>
    </row>
    <row r="25" spans="1:25" x14ac:dyDescent="0.25">
      <c r="B25" s="424" t="s">
        <v>0</v>
      </c>
      <c r="C25" s="425"/>
      <c r="D25" s="426"/>
      <c r="E25" s="424" t="s">
        <v>1</v>
      </c>
      <c r="F25" s="425"/>
      <c r="G25" s="426"/>
      <c r="H25" s="96" t="s">
        <v>147</v>
      </c>
      <c r="I25" s="84" t="s">
        <v>2</v>
      </c>
      <c r="J25" s="418" t="s">
        <v>211</v>
      </c>
      <c r="K25" s="419"/>
      <c r="L25" s="420"/>
      <c r="M25" s="424" t="s">
        <v>128</v>
      </c>
      <c r="N25" s="425"/>
      <c r="O25" s="425"/>
      <c r="P25" s="425"/>
      <c r="Q25" s="426"/>
      <c r="R25" s="434" t="s">
        <v>127</v>
      </c>
      <c r="S25" s="415" t="s">
        <v>219</v>
      </c>
      <c r="T25" s="414" t="s">
        <v>218</v>
      </c>
    </row>
    <row r="26" spans="1:25" ht="24" customHeight="1" x14ac:dyDescent="0.25">
      <c r="B26" s="427" t="s">
        <v>209</v>
      </c>
      <c r="C26" s="427" t="s">
        <v>210</v>
      </c>
      <c r="D26" s="416" t="s">
        <v>151</v>
      </c>
      <c r="E26" s="427" t="s">
        <v>213</v>
      </c>
      <c r="F26" s="416" t="s">
        <v>146</v>
      </c>
      <c r="G26" s="416" t="s">
        <v>151</v>
      </c>
      <c r="H26" s="416" t="s">
        <v>151</v>
      </c>
      <c r="I26" s="416" t="s">
        <v>151</v>
      </c>
      <c r="J26" s="427" t="s">
        <v>213</v>
      </c>
      <c r="K26" s="416" t="s">
        <v>146</v>
      </c>
      <c r="L26" s="416" t="s">
        <v>151</v>
      </c>
      <c r="M26" s="437" t="s">
        <v>148</v>
      </c>
      <c r="N26" s="438"/>
      <c r="O26" s="439"/>
      <c r="P26" s="440" t="s">
        <v>150</v>
      </c>
      <c r="Q26" s="416" t="s">
        <v>151</v>
      </c>
      <c r="R26" s="435"/>
      <c r="S26" s="415"/>
      <c r="T26" s="414"/>
    </row>
    <row r="27" spans="1:25" ht="29.25" customHeight="1" x14ac:dyDescent="0.25">
      <c r="B27" s="417"/>
      <c r="C27" s="417"/>
      <c r="D27" s="417"/>
      <c r="E27" s="417"/>
      <c r="F27" s="417"/>
      <c r="G27" s="417"/>
      <c r="H27" s="417"/>
      <c r="I27" s="417"/>
      <c r="J27" s="417"/>
      <c r="K27" s="417"/>
      <c r="L27" s="417"/>
      <c r="M27" s="97" t="s">
        <v>149</v>
      </c>
      <c r="N27" s="99" t="s">
        <v>146</v>
      </c>
      <c r="O27" s="97" t="s">
        <v>147</v>
      </c>
      <c r="P27" s="441"/>
      <c r="Q27" s="417"/>
      <c r="R27" s="436"/>
      <c r="S27" s="415"/>
      <c r="T27" s="414"/>
      <c r="V27" s="93"/>
      <c r="W27" s="93"/>
      <c r="X27" s="93"/>
      <c r="Y27" s="93"/>
    </row>
    <row r="28" spans="1:25" x14ac:dyDescent="0.25">
      <c r="A28" s="6">
        <v>2002</v>
      </c>
      <c r="B28" s="5">
        <f>+RA!G6</f>
        <v>28.52734375</v>
      </c>
      <c r="C28" s="1">
        <f>+RA!C6</f>
        <v>2560</v>
      </c>
      <c r="D28" s="1">
        <f t="shared" ref="D28:D42" si="16">+B28*C28</f>
        <v>73030</v>
      </c>
      <c r="E28" s="86">
        <f>+'Deflactores BRUTOS'!B10</f>
        <v>80.686753336386857</v>
      </c>
      <c r="F28" s="1">
        <f>+G28/E28</f>
        <v>385.40403119648585</v>
      </c>
      <c r="G28" s="38">
        <f>+CI!H6</f>
        <v>31097</v>
      </c>
      <c r="H28" s="1">
        <f>+'T pagados'!B5</f>
        <v>104</v>
      </c>
      <c r="I28" s="1">
        <f>+CCF!B15</f>
        <v>14991</v>
      </c>
      <c r="J28" s="2">
        <f>+'Deflactores BRUTOS'!F10</f>
        <v>82.637132525805526</v>
      </c>
      <c r="K28" s="1">
        <f>+L28/J28</f>
        <v>152.34071676033491</v>
      </c>
      <c r="L28" s="1">
        <f>+Ventas!F11</f>
        <v>12589</v>
      </c>
      <c r="M28" s="5">
        <f>+TSEadqmdo!D8</f>
        <v>12.05898362603093</v>
      </c>
      <c r="N28" s="1">
        <f>+TSEadqmdo!B8</f>
        <v>661.15734999999995</v>
      </c>
      <c r="O28" s="1">
        <f>+M28*N28</f>
        <v>7972.8856578799996</v>
      </c>
      <c r="P28" s="1">
        <f>+TSEadqmdo!H8</f>
        <v>9955.1143421199995</v>
      </c>
      <c r="Q28" s="1">
        <f>+O28+P28</f>
        <v>17928</v>
      </c>
      <c r="R28" s="42">
        <f t="shared" ref="R28:R42" si="17">+D28+G28+H28+I28-L28+Q28</f>
        <v>124561</v>
      </c>
      <c r="S28" s="237">
        <f>+Ventas!I11</f>
        <v>749288</v>
      </c>
      <c r="T28" s="237">
        <f>+Escenario_incl_shock!F33</f>
        <v>3106</v>
      </c>
      <c r="U28" s="3"/>
      <c r="V28" s="1"/>
      <c r="X28" s="1"/>
    </row>
    <row r="29" spans="1:25" x14ac:dyDescent="0.25">
      <c r="A29" s="6">
        <v>2003</v>
      </c>
      <c r="B29" s="5">
        <f>+RA!G7</f>
        <v>29.943747624477385</v>
      </c>
      <c r="C29" s="1">
        <f>+RA!C7</f>
        <v>2631</v>
      </c>
      <c r="D29" s="1">
        <f t="shared" si="16"/>
        <v>78782</v>
      </c>
      <c r="E29" s="86">
        <f>+'Deflactores BRUTOS'!B11</f>
        <v>83.848803470241307</v>
      </c>
      <c r="F29" s="1">
        <f t="shared" ref="F29:F42" si="18">+G29/E29</f>
        <v>410.27419087988801</v>
      </c>
      <c r="G29" s="38">
        <f>+CI!H7</f>
        <v>34401</v>
      </c>
      <c r="H29" s="1">
        <f>+'T pagados'!B6</f>
        <v>112</v>
      </c>
      <c r="I29" s="1">
        <f>+CCF!B16</f>
        <v>16211</v>
      </c>
      <c r="J29" s="2">
        <f>+'Deflactores BRUTOS'!F11</f>
        <v>85.161866220097892</v>
      </c>
      <c r="K29" s="1">
        <f t="shared" ref="K29:K42" si="19">+L29/J29</f>
        <v>158.22809665976939</v>
      </c>
      <c r="L29" s="1">
        <f>+Ventas!F12</f>
        <v>13475</v>
      </c>
      <c r="M29" s="5">
        <f>+TSEadqmdo!D9</f>
        <v>12.659141118859925</v>
      </c>
      <c r="N29" s="1">
        <f>+TSEadqmdo!B9</f>
        <v>706.32344999999998</v>
      </c>
      <c r="O29" s="1">
        <f>+M29*N29</f>
        <v>8941.4482291100012</v>
      </c>
      <c r="P29" s="1">
        <f>+TSEadqmdo!H9</f>
        <v>9715.5517708899988</v>
      </c>
      <c r="Q29" s="1">
        <f>+O29+P29</f>
        <v>18657</v>
      </c>
      <c r="R29" s="42">
        <f t="shared" si="17"/>
        <v>134688</v>
      </c>
      <c r="S29" s="237">
        <f>+Ventas!I12</f>
        <v>803472</v>
      </c>
      <c r="T29" s="237">
        <f>+Escenario_incl_shock!F34</f>
        <v>2960</v>
      </c>
      <c r="U29" s="3"/>
      <c r="V29" s="1"/>
      <c r="X29" s="1"/>
    </row>
    <row r="30" spans="1:25" x14ac:dyDescent="0.25">
      <c r="A30" s="6">
        <v>2004</v>
      </c>
      <c r="B30" s="5">
        <f>+RA!G8</f>
        <v>31.549290515309934</v>
      </c>
      <c r="C30" s="1">
        <f>+RA!C8</f>
        <v>2678</v>
      </c>
      <c r="D30" s="1">
        <f t="shared" si="16"/>
        <v>84489</v>
      </c>
      <c r="E30" s="86">
        <f>+'Deflactores BRUTOS'!B12</f>
        <v>87.136737962996591</v>
      </c>
      <c r="F30" s="1">
        <f t="shared" si="18"/>
        <v>443.99183288717109</v>
      </c>
      <c r="G30" s="38">
        <f>+CI!H8</f>
        <v>38688</v>
      </c>
      <c r="H30" s="1">
        <f>+'T pagados'!B7</f>
        <v>153</v>
      </c>
      <c r="I30" s="1">
        <f>+CCF!B17</f>
        <v>17735</v>
      </c>
      <c r="J30" s="2">
        <f>+'Deflactores BRUTOS'!F12</f>
        <v>87.889823841932866</v>
      </c>
      <c r="K30" s="1">
        <f t="shared" si="19"/>
        <v>163.62531373215384</v>
      </c>
      <c r="L30" s="1">
        <f>+Ventas!F13</f>
        <v>14381</v>
      </c>
      <c r="M30" s="5">
        <f>+TSEadqmdo!D10</f>
        <v>13.058255834207241</v>
      </c>
      <c r="N30" s="1">
        <f>+TSEadqmdo!B10</f>
        <v>728.68477600000006</v>
      </c>
      <c r="O30" s="1">
        <f t="shared" ref="O30:O42" si="20">+M30*N30</f>
        <v>9515.3522274999978</v>
      </c>
      <c r="P30" s="1">
        <f>+TSEadqmdo!H10</f>
        <v>11617.647772500002</v>
      </c>
      <c r="Q30" s="1">
        <f t="shared" ref="Q30:Q38" si="21">+O30+P30</f>
        <v>21133</v>
      </c>
      <c r="R30" s="42">
        <f t="shared" si="17"/>
        <v>147817</v>
      </c>
      <c r="S30" s="237">
        <f>+Ventas!I13</f>
        <v>861420</v>
      </c>
      <c r="T30" s="237">
        <f>+Escenario_incl_shock!F35</f>
        <v>364</v>
      </c>
      <c r="U30" s="3"/>
      <c r="V30" s="1"/>
      <c r="X30" s="64"/>
    </row>
    <row r="31" spans="1:25" x14ac:dyDescent="0.25">
      <c r="A31" s="6">
        <v>2005</v>
      </c>
      <c r="B31" s="5">
        <f>+RA!G9</f>
        <v>33.242579699523638</v>
      </c>
      <c r="C31" s="1">
        <f>+RA!C9</f>
        <v>2729</v>
      </c>
      <c r="D31" s="1">
        <f t="shared" si="16"/>
        <v>90719.000000000015</v>
      </c>
      <c r="E31" s="86">
        <f>+'Deflactores BRUTOS'!B13</f>
        <v>90.752437013102465</v>
      </c>
      <c r="F31" s="1">
        <f t="shared" si="18"/>
        <v>476.26269246918167</v>
      </c>
      <c r="G31" s="38">
        <f>+CI!H9</f>
        <v>43222</v>
      </c>
      <c r="H31" s="1">
        <f>+'T pagados'!B8</f>
        <v>165</v>
      </c>
      <c r="I31" s="1">
        <f>+CCF!B18</f>
        <v>19450</v>
      </c>
      <c r="J31" s="2">
        <f>+'Deflactores BRUTOS'!F13</f>
        <v>90.674392849483951</v>
      </c>
      <c r="K31" s="1">
        <f t="shared" si="19"/>
        <v>174.72408143166481</v>
      </c>
      <c r="L31" s="1">
        <f>+Ventas!F14</f>
        <v>15843</v>
      </c>
      <c r="M31" s="5">
        <f>+TSEadqmdo!D11</f>
        <v>13.145281401046613</v>
      </c>
      <c r="N31" s="1">
        <f>+TSEadqmdo!B11</f>
        <v>764.63420299999996</v>
      </c>
      <c r="O31" s="1">
        <f t="shared" si="20"/>
        <v>10051.3317673</v>
      </c>
      <c r="P31" s="1">
        <f>+TSEadqmdo!H11</f>
        <v>13325.6682327</v>
      </c>
      <c r="Q31" s="1">
        <f t="shared" si="21"/>
        <v>23377</v>
      </c>
      <c r="R31" s="42">
        <f t="shared" si="17"/>
        <v>161090</v>
      </c>
      <c r="S31" s="237">
        <f>+Ventas!I14</f>
        <v>930566</v>
      </c>
      <c r="T31" s="237">
        <f>+Escenario_incl_shock!F36</f>
        <v>-11229</v>
      </c>
      <c r="U31" s="3"/>
      <c r="V31" s="1"/>
      <c r="X31" s="64"/>
    </row>
    <row r="32" spans="1:25" x14ac:dyDescent="0.25">
      <c r="A32" s="6">
        <v>2006</v>
      </c>
      <c r="B32" s="5">
        <f>+RA!G10</f>
        <v>35.202513464991021</v>
      </c>
      <c r="C32" s="1">
        <f>+RA!C10</f>
        <v>2785</v>
      </c>
      <c r="D32" s="1">
        <f t="shared" si="16"/>
        <v>98039</v>
      </c>
      <c r="E32" s="86">
        <f>+'Deflactores BRUTOS'!B14</f>
        <v>94.362747762652248</v>
      </c>
      <c r="F32" s="1">
        <f t="shared" si="18"/>
        <v>499.73110277172145</v>
      </c>
      <c r="G32" s="38">
        <f>+CI!H10</f>
        <v>47156</v>
      </c>
      <c r="H32" s="1">
        <f>+'T pagados'!B9</f>
        <v>161</v>
      </c>
      <c r="I32" s="1">
        <f>+CCF!B19</f>
        <v>21277</v>
      </c>
      <c r="J32" s="2">
        <f>+'Deflactores BRUTOS'!F14</f>
        <v>93.802223983816063</v>
      </c>
      <c r="K32" s="1">
        <f t="shared" si="19"/>
        <v>190.51787090979133</v>
      </c>
      <c r="L32" s="1">
        <f>+Ventas!F15</f>
        <v>17871</v>
      </c>
      <c r="M32" s="5">
        <f>+TSEadqmdo!D12</f>
        <v>13.361546834537444</v>
      </c>
      <c r="N32" s="1">
        <f>+TSEadqmdo!B12</f>
        <v>796.019904</v>
      </c>
      <c r="O32" s="1">
        <f t="shared" si="20"/>
        <v>10636.05722852</v>
      </c>
      <c r="P32" s="1">
        <f>+TSEadqmdo!H12</f>
        <v>15530.94277148</v>
      </c>
      <c r="Q32" s="1">
        <f t="shared" si="21"/>
        <v>26167</v>
      </c>
      <c r="R32" s="42">
        <f t="shared" si="17"/>
        <v>174929</v>
      </c>
      <c r="S32" s="237">
        <f>+Ventas!I15</f>
        <v>1007974</v>
      </c>
      <c r="T32" s="237">
        <f>+Escenario_incl_shock!F37</f>
        <v>-22144</v>
      </c>
      <c r="U32" s="3"/>
      <c r="V32" s="1"/>
      <c r="X32" s="64"/>
    </row>
    <row r="33" spans="1:25" x14ac:dyDescent="0.25">
      <c r="A33" s="6">
        <v>2007</v>
      </c>
      <c r="B33" s="5">
        <f>+RA!G11</f>
        <v>37.792824481181853</v>
      </c>
      <c r="C33" s="1">
        <f>+RA!C11</f>
        <v>2843</v>
      </c>
      <c r="D33" s="1">
        <f t="shared" si="16"/>
        <v>107445.00000000001</v>
      </c>
      <c r="E33" s="86">
        <f>+'Deflactores BRUTOS'!B15</f>
        <v>97.506145833994651</v>
      </c>
      <c r="F33" s="1">
        <f t="shared" si="18"/>
        <v>556.1290474173843</v>
      </c>
      <c r="G33" s="38">
        <f>+CI!H11</f>
        <v>54226</v>
      </c>
      <c r="H33" s="1">
        <f>+'T pagados'!B10</f>
        <v>177</v>
      </c>
      <c r="I33" s="1">
        <f>+CCF!B20</f>
        <v>22874</v>
      </c>
      <c r="J33" s="2">
        <f>+'Deflactores BRUTOS'!F15</f>
        <v>96.480873457861065</v>
      </c>
      <c r="K33" s="1">
        <f t="shared" si="19"/>
        <v>204.24773629984583</v>
      </c>
      <c r="L33" s="1">
        <f>+Ventas!F16</f>
        <v>19706</v>
      </c>
      <c r="M33" s="5">
        <f>+TSEadqmdo!D13</f>
        <v>13.269500688077095</v>
      </c>
      <c r="N33" s="1">
        <f>+TSEadqmdo!B13</f>
        <v>843.367704</v>
      </c>
      <c r="O33" s="1">
        <f t="shared" si="20"/>
        <v>11191.06832853</v>
      </c>
      <c r="P33" s="1">
        <f>+TSEadqmdo!H13</f>
        <v>14834.93167147</v>
      </c>
      <c r="Q33" s="1">
        <f t="shared" si="21"/>
        <v>26026</v>
      </c>
      <c r="R33" s="42">
        <f t="shared" si="17"/>
        <v>191042</v>
      </c>
      <c r="S33" s="237">
        <f>+Ventas!I16</f>
        <v>1080807</v>
      </c>
      <c r="T33" s="237">
        <f>+Escenario_incl_shock!F38</f>
        <v>-21620</v>
      </c>
      <c r="U33" s="3"/>
      <c r="V33" s="1"/>
      <c r="X33" s="64"/>
    </row>
    <row r="34" spans="1:25" x14ac:dyDescent="0.25">
      <c r="A34" s="6">
        <v>2008</v>
      </c>
      <c r="B34" s="5">
        <f>+RA!G12</f>
        <v>40.554754548575353</v>
      </c>
      <c r="C34" s="1">
        <f>+RA!C12</f>
        <v>2913</v>
      </c>
      <c r="D34" s="1">
        <f t="shared" si="16"/>
        <v>118136</v>
      </c>
      <c r="E34" s="86">
        <f>+'Deflactores BRUTOS'!B16</f>
        <v>99.588461299009637</v>
      </c>
      <c r="F34" s="1">
        <f t="shared" si="18"/>
        <v>594.63716205231606</v>
      </c>
      <c r="G34" s="38">
        <f>+CI!H12</f>
        <v>59219</v>
      </c>
      <c r="H34" s="1">
        <f>+'T pagados'!B11</f>
        <v>246</v>
      </c>
      <c r="I34" s="1">
        <f>+CCF!B21</f>
        <v>24414</v>
      </c>
      <c r="J34" s="2">
        <f>+'Deflactores BRUTOS'!F16</f>
        <v>99.893108891722378</v>
      </c>
      <c r="K34" s="1">
        <f t="shared" si="19"/>
        <v>213.8886279248687</v>
      </c>
      <c r="L34" s="1">
        <f>+Ventas!F17</f>
        <v>21366</v>
      </c>
      <c r="M34" s="5">
        <f>+TSEadqmdo!D14</f>
        <v>13.449906205559831</v>
      </c>
      <c r="N34" s="1">
        <f>+TSEadqmdo!B14</f>
        <v>890.04006900000002</v>
      </c>
      <c r="O34" s="1">
        <f t="shared" si="20"/>
        <v>11970.95544724</v>
      </c>
      <c r="P34" s="1">
        <f>+TSEadqmdo!H14</f>
        <v>16901.044552760002</v>
      </c>
      <c r="Q34" s="1">
        <f t="shared" si="21"/>
        <v>28872</v>
      </c>
      <c r="R34" s="42">
        <f t="shared" si="17"/>
        <v>209521</v>
      </c>
      <c r="S34" s="237">
        <f>+Ventas!I17</f>
        <v>1116207</v>
      </c>
      <c r="T34" s="237">
        <f>+Escenario_incl_shock!F39</f>
        <v>49385</v>
      </c>
      <c r="U34" s="3"/>
      <c r="V34" s="1"/>
      <c r="X34" s="64"/>
    </row>
    <row r="35" spans="1:25" x14ac:dyDescent="0.25">
      <c r="A35" s="6">
        <v>2009</v>
      </c>
      <c r="B35" s="5">
        <f>+RA!G13</f>
        <v>42.46330740615489</v>
      </c>
      <c r="C35" s="1">
        <f>+RA!C13</f>
        <v>2957</v>
      </c>
      <c r="D35" s="1">
        <f t="shared" si="16"/>
        <v>125564.00000000001</v>
      </c>
      <c r="E35" s="86">
        <f>+'Deflactores BRUTOS'!B17</f>
        <v>99.839950116244353</v>
      </c>
      <c r="F35" s="1">
        <f>+G35/E35</f>
        <v>611.29838235035186</v>
      </c>
      <c r="G35" s="38">
        <f>+CI!H13</f>
        <v>61032</v>
      </c>
      <c r="H35" s="1">
        <f>+'T pagados'!B12</f>
        <v>285</v>
      </c>
      <c r="I35" s="1">
        <f>+CCF!B22</f>
        <v>25130</v>
      </c>
      <c r="J35" s="2">
        <f>+'Deflactores BRUTOS'!F17</f>
        <v>101.1961301671064</v>
      </c>
      <c r="K35" s="1">
        <f t="shared" si="19"/>
        <v>224.04018772814189</v>
      </c>
      <c r="L35" s="1">
        <f>+Ventas!F18</f>
        <v>22672</v>
      </c>
      <c r="M35" s="5">
        <f>+TSEadqmdo!D15</f>
        <v>13.38936297605666</v>
      </c>
      <c r="N35" s="1">
        <f>+TSEadqmdo!B15</f>
        <v>934.00208299999997</v>
      </c>
      <c r="O35" s="1">
        <f t="shared" si="20"/>
        <v>12505.69290968</v>
      </c>
      <c r="P35" s="1">
        <f>+TSEadqmdo!H15</f>
        <v>19183.307090319999</v>
      </c>
      <c r="Q35" s="1">
        <f t="shared" si="21"/>
        <v>31689</v>
      </c>
      <c r="R35" s="42">
        <f t="shared" si="17"/>
        <v>221028</v>
      </c>
      <c r="S35" s="237">
        <f>+Ventas!I18</f>
        <v>1079034</v>
      </c>
      <c r="T35" s="237">
        <f>+Escenario_incl_shock!F40</f>
        <v>118237</v>
      </c>
      <c r="U35" s="3"/>
      <c r="V35" s="1"/>
      <c r="X35" s="64"/>
    </row>
    <row r="36" spans="1:25" x14ac:dyDescent="0.25">
      <c r="A36" s="6">
        <v>2010</v>
      </c>
      <c r="B36" s="5">
        <f>+RA!G14</f>
        <v>41.8231748158071</v>
      </c>
      <c r="C36" s="1">
        <f>+RA!C14</f>
        <v>2986</v>
      </c>
      <c r="D36" s="1">
        <f t="shared" si="16"/>
        <v>124884</v>
      </c>
      <c r="E36" s="86">
        <f>+'Deflactores BRUTOS'!B18</f>
        <v>100</v>
      </c>
      <c r="F36" s="1">
        <f t="shared" si="18"/>
        <v>610.5</v>
      </c>
      <c r="G36" s="38">
        <f>+CI!H14</f>
        <v>61050</v>
      </c>
      <c r="H36" s="1">
        <f>+'T pagados'!B13</f>
        <v>305</v>
      </c>
      <c r="I36" s="1">
        <f>+CCF!B23</f>
        <v>26770</v>
      </c>
      <c r="J36" s="2">
        <f>+'Deflactores BRUTOS'!F18</f>
        <v>100</v>
      </c>
      <c r="K36" s="1">
        <f t="shared" si="19"/>
        <v>228.52</v>
      </c>
      <c r="L36" s="1">
        <f>+Ventas!F19</f>
        <v>22852</v>
      </c>
      <c r="M36" s="5">
        <f>+TSEadqmdo!D16</f>
        <v>12.746947502215708</v>
      </c>
      <c r="N36" s="1">
        <f>+TSEadqmdo!B16</f>
        <v>957.69462799999997</v>
      </c>
      <c r="O36" s="1">
        <f t="shared" si="20"/>
        <v>12207.683146270001</v>
      </c>
      <c r="P36" s="1">
        <f>+TSEadqmdo!H16</f>
        <v>19350.316853730001</v>
      </c>
      <c r="Q36" s="1">
        <f t="shared" si="21"/>
        <v>31558</v>
      </c>
      <c r="R36" s="42">
        <f t="shared" si="17"/>
        <v>221715</v>
      </c>
      <c r="S36" s="237">
        <f>+Ventas!I19</f>
        <v>1080913</v>
      </c>
      <c r="T36" s="237">
        <f>+Escenario_incl_shock!F41</f>
        <v>101445</v>
      </c>
      <c r="U36" s="3"/>
      <c r="V36" s="1"/>
      <c r="X36" s="64"/>
    </row>
    <row r="37" spans="1:25" s="4" customFormat="1" x14ac:dyDescent="0.25">
      <c r="A37" s="6">
        <v>2011</v>
      </c>
      <c r="B37" s="5">
        <f>+RA!G15</f>
        <v>41.086126005361933</v>
      </c>
      <c r="C37" s="1">
        <f>+RA!C15</f>
        <v>2984</v>
      </c>
      <c r="D37" s="1">
        <f t="shared" si="16"/>
        <v>122601.00000000001</v>
      </c>
      <c r="E37" s="86">
        <f>+'Deflactores BRUTOS'!B19</f>
        <v>100.02896917399539</v>
      </c>
      <c r="F37" s="1">
        <f t="shared" si="18"/>
        <v>612.74249356089661</v>
      </c>
      <c r="G37" s="38">
        <f>+CI!H15</f>
        <v>61292</v>
      </c>
      <c r="H37" s="1">
        <f>+'T pagados'!B14</f>
        <v>338</v>
      </c>
      <c r="I37" s="1">
        <f>+CCF!B24</f>
        <v>27364</v>
      </c>
      <c r="J37" s="2">
        <f>+'Deflactores BRUTOS'!F19</f>
        <v>99.367174495187115</v>
      </c>
      <c r="K37" s="1">
        <f t="shared" si="19"/>
        <v>226.03037787984863</v>
      </c>
      <c r="L37" s="1">
        <f>+Ventas!F20</f>
        <v>22460</v>
      </c>
      <c r="M37" s="5">
        <f>+TSEadqmdo!D17</f>
        <v>11.441908848873515</v>
      </c>
      <c r="N37" s="1">
        <f>+TSEadqmdo!B17</f>
        <v>973.21191099999999</v>
      </c>
      <c r="O37" s="1">
        <f t="shared" si="20"/>
        <v>11135.401976300003</v>
      </c>
      <c r="P37" s="1">
        <f>+TSEadqmdo!H17</f>
        <v>19402.598023699997</v>
      </c>
      <c r="Q37" s="1">
        <f>+O37+P37</f>
        <v>30538</v>
      </c>
      <c r="R37" s="42">
        <f t="shared" si="17"/>
        <v>219673</v>
      </c>
      <c r="S37" s="237">
        <f>+Ventas!I20</f>
        <v>1070413</v>
      </c>
      <c r="T37" s="237">
        <f>+Escenario_incl_shock!F42</f>
        <v>102908</v>
      </c>
      <c r="U37" s="3"/>
      <c r="V37" s="1"/>
      <c r="W37"/>
      <c r="X37" s="1"/>
    </row>
    <row r="38" spans="1:25" s="4" customFormat="1" x14ac:dyDescent="0.25">
      <c r="A38" s="6">
        <v>2012</v>
      </c>
      <c r="B38" s="5">
        <f>+RA!G16</f>
        <v>39.109165808444899</v>
      </c>
      <c r="C38" s="1">
        <f>+RA!C16</f>
        <v>2913</v>
      </c>
      <c r="D38" s="1">
        <f t="shared" si="16"/>
        <v>113924.99999999999</v>
      </c>
      <c r="E38" s="86">
        <f>+'Deflactores BRUTOS'!B20</f>
        <v>100.09693540882951</v>
      </c>
      <c r="F38" s="1">
        <f t="shared" si="18"/>
        <v>585.42251828851704</v>
      </c>
      <c r="G38" s="38">
        <f>+CI!H16</f>
        <v>58599</v>
      </c>
      <c r="H38" s="1">
        <f>+'T pagados'!B15</f>
        <v>379</v>
      </c>
      <c r="I38" s="1">
        <f>+CCF!B25</f>
        <v>27898</v>
      </c>
      <c r="J38" s="2">
        <f>+'Deflactores BRUTOS'!F20</f>
        <v>97.417737515437381</v>
      </c>
      <c r="K38" s="1">
        <f t="shared" si="19"/>
        <v>247.74749050372299</v>
      </c>
      <c r="L38" s="1">
        <f>+Ventas!F21</f>
        <v>24135</v>
      </c>
      <c r="M38" s="5">
        <f>+TSEadqmdo!D18</f>
        <v>10.692482180366127</v>
      </c>
      <c r="N38" s="1">
        <f>+TSEadqmdo!B18</f>
        <v>913.81338800000003</v>
      </c>
      <c r="O38" s="1">
        <f t="shared" si="20"/>
        <v>9770.9333673699985</v>
      </c>
      <c r="P38" s="1">
        <f>+TSEadqmdo!H18</f>
        <v>18799.066632630002</v>
      </c>
      <c r="Q38" s="1">
        <f t="shared" si="21"/>
        <v>28570</v>
      </c>
      <c r="R38" s="42">
        <f t="shared" si="17"/>
        <v>205236</v>
      </c>
      <c r="S38" s="237">
        <f>+Ventas!I21</f>
        <v>1039758</v>
      </c>
      <c r="T38" s="237">
        <f>+Escenario_incl_shock!F43</f>
        <v>108903</v>
      </c>
      <c r="U38" s="3"/>
      <c r="V38" s="1"/>
      <c r="W38"/>
      <c r="X38" s="1"/>
    </row>
    <row r="39" spans="1:25" s="4" customFormat="1" x14ac:dyDescent="0.25">
      <c r="A39" s="6">
        <v>2013</v>
      </c>
      <c r="B39" s="5">
        <f>+RA!G17</f>
        <v>39.610151933701658</v>
      </c>
      <c r="C39" s="1">
        <f>+RA!C17</f>
        <v>2896</v>
      </c>
      <c r="D39" s="1">
        <f t="shared" si="16"/>
        <v>114711</v>
      </c>
      <c r="E39" s="86">
        <f>+'Deflactores BRUTOS'!B21</f>
        <v>100.4507933311541</v>
      </c>
      <c r="F39" s="1">
        <f t="shared" si="18"/>
        <v>544.90361086102064</v>
      </c>
      <c r="G39" s="38">
        <f>+CI!H17</f>
        <v>54736</v>
      </c>
      <c r="H39" s="1">
        <f>+'T pagados'!B16</f>
        <v>394</v>
      </c>
      <c r="I39" s="1">
        <f>+CCF!B26</f>
        <v>27832</v>
      </c>
      <c r="J39" s="2">
        <f>+'Deflactores BRUTOS'!F21</f>
        <v>97.869165344090547</v>
      </c>
      <c r="K39" s="1">
        <f t="shared" si="19"/>
        <v>245.60340241474617</v>
      </c>
      <c r="L39" s="1">
        <f>+Ventas!F22</f>
        <v>24037</v>
      </c>
      <c r="M39" s="5">
        <f>+TSEadqmdo!D19</f>
        <v>10.683223523505962</v>
      </c>
      <c r="N39" s="1">
        <f>+TSEadqmdo!B19</f>
        <v>859.59713799999997</v>
      </c>
      <c r="O39" s="1">
        <f t="shared" si="20"/>
        <v>9183.2683654200009</v>
      </c>
      <c r="P39" s="1">
        <f>+TSEadqmdo!H19</f>
        <v>19020.731634579999</v>
      </c>
      <c r="Q39" s="1">
        <f>+O39+P39</f>
        <v>28204</v>
      </c>
      <c r="R39" s="42">
        <f t="shared" si="17"/>
        <v>201840</v>
      </c>
      <c r="S39" s="237">
        <f>+Ventas!I22</f>
        <v>1025634</v>
      </c>
      <c r="T39" s="237">
        <f>+Escenario_incl_shock!F44</f>
        <v>71853</v>
      </c>
      <c r="U39" s="3"/>
      <c r="V39" s="1"/>
      <c r="W39"/>
      <c r="X39" s="1"/>
    </row>
    <row r="40" spans="1:25" s="4" customFormat="1" x14ac:dyDescent="0.25">
      <c r="A40" s="6">
        <v>2014</v>
      </c>
      <c r="B40" s="5">
        <f>+RA!G18</f>
        <v>39.974323386537129</v>
      </c>
      <c r="C40" s="1">
        <f>+RA!C18</f>
        <v>2882</v>
      </c>
      <c r="D40" s="1">
        <f t="shared" si="16"/>
        <v>115206</v>
      </c>
      <c r="E40" s="86">
        <f>+'Deflactores BRUTOS'!B22</f>
        <v>100.18492807038439</v>
      </c>
      <c r="F40" s="1">
        <f t="shared" si="18"/>
        <v>550.3123180491441</v>
      </c>
      <c r="G40" s="38">
        <f>+CI!H18</f>
        <v>55133</v>
      </c>
      <c r="H40" s="1">
        <f>+'T pagados'!B17</f>
        <v>438</v>
      </c>
      <c r="I40" s="1">
        <f>+CCF!B27</f>
        <v>27783</v>
      </c>
      <c r="J40" s="2">
        <f>+'Deflactores BRUTOS'!F22</f>
        <v>98.256403787727066</v>
      </c>
      <c r="K40" s="1">
        <f t="shared" si="19"/>
        <v>246.83378451745631</v>
      </c>
      <c r="L40" s="1">
        <f>+Ventas!F23</f>
        <v>24253</v>
      </c>
      <c r="M40" s="5">
        <f>+TSEadqmdo!D20</f>
        <v>10.783990917149247</v>
      </c>
      <c r="N40" s="1">
        <f>+TSEadqmdo!B20</f>
        <v>867.99554599999999</v>
      </c>
      <c r="O40" s="1">
        <f>+M40*N40</f>
        <v>9360.4560841900002</v>
      </c>
      <c r="P40" s="1">
        <f>+TSEadqmdo!H20</f>
        <v>18306.543915809998</v>
      </c>
      <c r="Q40" s="1">
        <f>+O40+P40</f>
        <v>27667</v>
      </c>
      <c r="R40" s="42">
        <f t="shared" si="17"/>
        <v>201974</v>
      </c>
      <c r="S40" s="237">
        <f>+Ventas!I23</f>
        <v>1037025</v>
      </c>
      <c r="T40" s="237">
        <f>+Escenario_incl_shock!F45</f>
        <v>62179</v>
      </c>
      <c r="U40" s="3"/>
      <c r="V40" s="1"/>
      <c r="W40"/>
      <c r="X40" s="64"/>
    </row>
    <row r="41" spans="1:25" s="50" customFormat="1" x14ac:dyDescent="0.25">
      <c r="A41" s="251">
        <v>2015</v>
      </c>
      <c r="B41" s="65">
        <f>+RA!G19</f>
        <v>41.021005509641874</v>
      </c>
      <c r="C41" s="64">
        <f>+RA!C19</f>
        <v>2904</v>
      </c>
      <c r="D41" s="64">
        <f t="shared" si="16"/>
        <v>119125</v>
      </c>
      <c r="E41" s="252">
        <f>+E40*(1+supuestos__DBP!B23/100)</f>
        <v>98.887197793570266</v>
      </c>
      <c r="F41" s="64">
        <f t="shared" si="18"/>
        <v>577.85033123585413</v>
      </c>
      <c r="G41" s="250">
        <f>+CI!H19</f>
        <v>57142</v>
      </c>
      <c r="H41" s="64">
        <f>+'T pagados'!B18</f>
        <v>459</v>
      </c>
      <c r="I41" s="64">
        <f>+CCF!B28</f>
        <v>27588</v>
      </c>
      <c r="J41" s="253">
        <f>+J40*(1+supuestos__DBP!B61/100)</f>
        <v>98.06770143600022</v>
      </c>
      <c r="K41" s="64">
        <f t="shared" si="19"/>
        <v>246.77849736076223</v>
      </c>
      <c r="L41" s="64">
        <f>+Ventas!F24</f>
        <v>24201</v>
      </c>
      <c r="M41" s="65">
        <f>+TSEadqmdo!D21</f>
        <v>10.808207734785636</v>
      </c>
      <c r="N41" s="64">
        <f>+TSEadqmdo!B21</f>
        <v>882.09811100000002</v>
      </c>
      <c r="O41" s="64">
        <f>+M41*N41</f>
        <v>9533.8996261499997</v>
      </c>
      <c r="P41" s="64">
        <f>+TSEadqmdo!H21</f>
        <v>18842.10037385</v>
      </c>
      <c r="Q41" s="64">
        <f>+O41+P41</f>
        <v>28376</v>
      </c>
      <c r="R41" s="254">
        <f t="shared" si="17"/>
        <v>208489</v>
      </c>
      <c r="S41" s="237">
        <f>+Ventas!I24</f>
        <v>1075639</v>
      </c>
      <c r="T41" s="237">
        <f>+Escenario_incl_shock!F46</f>
        <v>55163</v>
      </c>
      <c r="U41" s="3"/>
      <c r="X41" s="249"/>
      <c r="Y41" s="248"/>
    </row>
    <row r="42" spans="1:25" s="13" customFormat="1" ht="15.75" customHeight="1" x14ac:dyDescent="0.25">
      <c r="A42" s="158">
        <v>2016</v>
      </c>
      <c r="B42" s="72">
        <f>+RA!G20</f>
        <v>41.341202650556319</v>
      </c>
      <c r="C42" s="15">
        <f>+RA!C20</f>
        <v>2972.3601599999997</v>
      </c>
      <c r="D42" s="15">
        <f t="shared" si="16"/>
        <v>122880.94372499999</v>
      </c>
      <c r="E42" s="153">
        <f>+E41*(1+supuestos__DBP!B24/100)</f>
        <v>99.620054549679693</v>
      </c>
      <c r="F42" s="15">
        <f t="shared" si="18"/>
        <v>571.89269432081244</v>
      </c>
      <c r="G42" s="53">
        <f>+CI!H20</f>
        <v>56971.981404802624</v>
      </c>
      <c r="H42" s="15">
        <f>+'T pagados'!B19</f>
        <v>463.59000000000003</v>
      </c>
      <c r="I42" s="15">
        <f>+CCF!B29</f>
        <v>27229.356</v>
      </c>
      <c r="J42" s="40">
        <f>+J41*(1+supuestos__DBP!B62/100)</f>
        <v>97.871566033128218</v>
      </c>
      <c r="K42" s="215">
        <f t="shared" si="19"/>
        <v>253.50567919881667</v>
      </c>
      <c r="L42" s="215">
        <f>+Ventas!F25</f>
        <v>24810.997821480003</v>
      </c>
      <c r="M42" s="72">
        <f>+TSEadqmdo!D22</f>
        <v>10.862248773459564</v>
      </c>
      <c r="N42" s="15">
        <f>+TSEadqmdo!B22</f>
        <v>886.50860155499993</v>
      </c>
      <c r="O42" s="15">
        <f t="shared" si="20"/>
        <v>9629.4769699021508</v>
      </c>
      <c r="P42" s="15">
        <f>+TSEadqmdo!H22</f>
        <v>18842.10037385</v>
      </c>
      <c r="Q42" s="15">
        <f>+O42+P42</f>
        <v>28471.577343752149</v>
      </c>
      <c r="R42" s="43">
        <f t="shared" si="17"/>
        <v>211206.45065207474</v>
      </c>
      <c r="S42" s="237">
        <v>1117076</v>
      </c>
      <c r="T42" s="275">
        <f>4.6/100*S42</f>
        <v>51385.495999999999</v>
      </c>
      <c r="X42" s="11"/>
      <c r="Y42" s="75"/>
    </row>
    <row r="43" spans="1:25" s="13" customFormat="1" x14ac:dyDescent="0.25">
      <c r="A43" s="158">
        <v>2017</v>
      </c>
      <c r="B43" s="72">
        <f>+RA!G21</f>
        <v>40.968412050388949</v>
      </c>
      <c r="C43" s="15">
        <f>+RA!C21</f>
        <v>3007.0178794655999</v>
      </c>
      <c r="D43" s="15">
        <f>+B43*C43</f>
        <v>123192.74752883351</v>
      </c>
      <c r="E43" s="153">
        <f>+E42*(1+supuestos__DBP!B25/100)</f>
        <v>101.11435536792487</v>
      </c>
      <c r="F43" s="15">
        <f>+G43/E43</f>
        <v>563.19992536713607</v>
      </c>
      <c r="G43" s="53">
        <f>+CI!H21</f>
        <v>56947.597396761361</v>
      </c>
      <c r="H43" s="15">
        <f>+'T pagados'!B20</f>
        <v>468.22590000000002</v>
      </c>
      <c r="I43" s="15">
        <f>+CCF!B30</f>
        <v>27610.566984000001</v>
      </c>
      <c r="J43" s="40">
        <f>+J42*(1+supuestos__DBP!B63/100)</f>
        <v>99.241767957592018</v>
      </c>
      <c r="K43" s="215">
        <f>+L43/J43</f>
        <v>243.36545203086396</v>
      </c>
      <c r="L43" s="215">
        <f>+Ventas!F26</f>
        <v>24152.017719341493</v>
      </c>
      <c r="M43" s="72">
        <f>+TSEadqmdo!D23</f>
        <v>11.014320256287998</v>
      </c>
      <c r="N43" s="15">
        <f>+TSEadqmdo!B23</f>
        <v>926.22418690466384</v>
      </c>
      <c r="O43" s="15">
        <f>+M43*N43</f>
        <v>10201.72982368792</v>
      </c>
      <c r="P43" s="15">
        <f>+TSEadqmdo!H23</f>
        <v>19689.99489067325</v>
      </c>
      <c r="Q43" s="15">
        <f>+O43+P43</f>
        <v>29891.724714361168</v>
      </c>
      <c r="R43" s="43">
        <f>+D43+G43+H43+I43-L43+Q43</f>
        <v>213958.84480461452</v>
      </c>
      <c r="S43" s="237">
        <v>1162204</v>
      </c>
      <c r="T43" s="275">
        <f>3.1/100*S43</f>
        <v>36028.324000000001</v>
      </c>
      <c r="X43" s="11"/>
      <c r="Y43" s="75"/>
    </row>
    <row r="44" spans="1:25" s="13" customFormat="1" x14ac:dyDescent="0.25">
      <c r="A44" s="158"/>
      <c r="B44" s="72"/>
      <c r="C44" s="15"/>
      <c r="D44" s="15"/>
      <c r="E44" s="153"/>
      <c r="F44" s="15"/>
      <c r="G44" s="53"/>
      <c r="H44" s="15"/>
      <c r="I44" s="15"/>
      <c r="J44" s="40"/>
      <c r="K44" s="215"/>
      <c r="L44" s="215"/>
      <c r="M44" s="72"/>
      <c r="N44" s="15"/>
      <c r="O44" s="15"/>
      <c r="P44" s="15"/>
      <c r="Q44" s="15"/>
      <c r="R44" s="15"/>
      <c r="S44" s="11"/>
      <c r="T44" s="1"/>
      <c r="X44" s="11"/>
      <c r="Y44" s="75"/>
    </row>
    <row r="45" spans="1:25" x14ac:dyDescent="0.25">
      <c r="B45" s="413" t="s">
        <v>154</v>
      </c>
      <c r="C45" s="413"/>
      <c r="D45" s="413"/>
      <c r="E45" s="413"/>
      <c r="F45" s="413"/>
      <c r="G45" s="413"/>
      <c r="H45" s="413"/>
    </row>
    <row r="46" spans="1:25" x14ac:dyDescent="0.25">
      <c r="B46" s="155" t="s">
        <v>0</v>
      </c>
      <c r="C46" s="155" t="s">
        <v>1</v>
      </c>
      <c r="D46" s="155" t="s">
        <v>147</v>
      </c>
      <c r="E46" s="155" t="s">
        <v>2</v>
      </c>
      <c r="F46" s="155" t="s">
        <v>162</v>
      </c>
      <c r="G46" s="155" t="s">
        <v>155</v>
      </c>
      <c r="H46" s="155" t="s">
        <v>163</v>
      </c>
    </row>
    <row r="47" spans="1:25" x14ac:dyDescent="0.25">
      <c r="A47" s="6">
        <v>2003</v>
      </c>
      <c r="B47" s="156">
        <f t="shared" ref="B47:B60" si="22">+D8*($D28/$R28)</f>
        <v>4.6178177760294217</v>
      </c>
      <c r="C47" s="156">
        <f t="shared" ref="C47:C60" si="23">+G8*($G28/$R28)</f>
        <v>2.6525156349098022</v>
      </c>
      <c r="D47" s="156">
        <f t="shared" ref="D47:D60" si="24">+H8*($H28/$R28)</f>
        <v>6.4225560167307542E-3</v>
      </c>
      <c r="E47" s="156">
        <f t="shared" ref="E47:E60" si="25">+I8*($I28/$R28)</f>
        <v>0.97943979255144109</v>
      </c>
      <c r="F47" s="156">
        <f t="shared" ref="F47:F60" si="26">-L8*($L28/$R28)</f>
        <v>-0.71129807885293084</v>
      </c>
      <c r="G47" s="156">
        <f t="shared" ref="G47:G60" si="27">Q8*($Q28/$R28)</f>
        <v>0.58525541702459127</v>
      </c>
      <c r="H47" s="156">
        <f t="shared" ref="H47:H60" si="28">R8*($R28/$R28)</f>
        <v>8.1301530976790382</v>
      </c>
      <c r="K47" s="86"/>
      <c r="L47" s="86"/>
    </row>
    <row r="48" spans="1:25" x14ac:dyDescent="0.25">
      <c r="A48" s="6">
        <v>2004</v>
      </c>
      <c r="B48" s="156">
        <f t="shared" si="22"/>
        <v>4.2372000475172227</v>
      </c>
      <c r="C48" s="156">
        <f t="shared" si="23"/>
        <v>3.1829116179615089</v>
      </c>
      <c r="D48" s="156">
        <f t="shared" si="24"/>
        <v>3.0440722261819913E-2</v>
      </c>
      <c r="E48" s="156">
        <f t="shared" si="25"/>
        <v>1.131503920171063</v>
      </c>
      <c r="F48" s="156">
        <f t="shared" si="26"/>
        <v>-0.67266571632216754</v>
      </c>
      <c r="G48" s="156">
        <f t="shared" si="27"/>
        <v>1.838322641957711</v>
      </c>
      <c r="H48" s="156">
        <f t="shared" si="28"/>
        <v>9.7477132335471506</v>
      </c>
      <c r="K48" s="86"/>
      <c r="L48" s="86"/>
    </row>
    <row r="49" spans="1:16" x14ac:dyDescent="0.25">
      <c r="A49" s="6">
        <v>2005</v>
      </c>
      <c r="B49" s="156">
        <f t="shared" si="22"/>
        <v>4.2146708430018283</v>
      </c>
      <c r="C49" s="156">
        <f t="shared" si="23"/>
        <v>3.0673061961749974</v>
      </c>
      <c r="D49" s="156">
        <f t="shared" si="24"/>
        <v>8.1181460860388129E-3</v>
      </c>
      <c r="E49" s="156">
        <f t="shared" si="25"/>
        <v>1.160218378129714</v>
      </c>
      <c r="F49" s="156">
        <f t="shared" si="26"/>
        <v>-0.98906079814906311</v>
      </c>
      <c r="G49" s="156">
        <f t="shared" si="27"/>
        <v>1.51809331808926</v>
      </c>
      <c r="H49" s="156">
        <f t="shared" si="28"/>
        <v>8.9793460833327732</v>
      </c>
      <c r="K49" s="86"/>
      <c r="L49" s="86"/>
    </row>
    <row r="50" spans="1:16" x14ac:dyDescent="0.25">
      <c r="A50" s="6">
        <v>2006</v>
      </c>
      <c r="B50" s="156">
        <f t="shared" si="22"/>
        <v>4.5440437022782145</v>
      </c>
      <c r="C50" s="156">
        <f t="shared" si="23"/>
        <v>2.4421131044757591</v>
      </c>
      <c r="D50" s="156">
        <f t="shared" si="24"/>
        <v>-2.4830839903159769E-3</v>
      </c>
      <c r="E50" s="156">
        <f t="shared" si="25"/>
        <v>1.1341486125768214</v>
      </c>
      <c r="F50" s="156">
        <f t="shared" si="26"/>
        <v>-1.2589235830901968</v>
      </c>
      <c r="G50" s="156">
        <f t="shared" si="27"/>
        <v>1.731951083245391</v>
      </c>
      <c r="H50" s="156">
        <f t="shared" si="28"/>
        <v>8.5908498354956961</v>
      </c>
      <c r="K50" s="86"/>
      <c r="L50" s="86"/>
      <c r="P50" s="86"/>
    </row>
    <row r="51" spans="1:16" x14ac:dyDescent="0.25">
      <c r="A51" s="6">
        <v>2007</v>
      </c>
      <c r="B51" s="156">
        <f t="shared" si="22"/>
        <v>5.3770386842661981</v>
      </c>
      <c r="C51" s="156">
        <f t="shared" si="23"/>
        <v>4.0416397509846851</v>
      </c>
      <c r="D51" s="156">
        <f t="shared" si="24"/>
        <v>9.1465680361746734E-3</v>
      </c>
      <c r="E51" s="156">
        <f t="shared" si="25"/>
        <v>0.91294182211068375</v>
      </c>
      <c r="F51" s="156">
        <f t="shared" si="26"/>
        <v>-1.0489970216487834</v>
      </c>
      <c r="G51" s="156">
        <f t="shared" si="27"/>
        <v>-8.0604130818789005E-2</v>
      </c>
      <c r="H51" s="156">
        <f t="shared" si="28"/>
        <v>9.2111656729301661</v>
      </c>
      <c r="K51" s="86"/>
      <c r="L51" s="86"/>
      <c r="P51" s="86"/>
    </row>
    <row r="52" spans="1:16" x14ac:dyDescent="0.25">
      <c r="A52" s="6">
        <v>2008</v>
      </c>
      <c r="B52" s="156">
        <f t="shared" si="22"/>
        <v>5.5961516315783868</v>
      </c>
      <c r="C52" s="156">
        <f t="shared" si="23"/>
        <v>2.6135614158143263</v>
      </c>
      <c r="D52" s="156">
        <f t="shared" si="24"/>
        <v>3.6117712335507382E-2</v>
      </c>
      <c r="E52" s="156">
        <f t="shared" si="25"/>
        <v>0.8061054637200189</v>
      </c>
      <c r="F52" s="156">
        <f t="shared" si="26"/>
        <v>-0.86891887647742472</v>
      </c>
      <c r="G52" s="156">
        <f t="shared" si="27"/>
        <v>1.4897247725631002</v>
      </c>
      <c r="H52" s="156">
        <f t="shared" si="28"/>
        <v>9.6727421195339289</v>
      </c>
      <c r="K52" s="86"/>
      <c r="L52" s="86"/>
    </row>
    <row r="53" spans="1:16" x14ac:dyDescent="0.25">
      <c r="A53" s="6">
        <v>2009</v>
      </c>
      <c r="B53" s="156">
        <f t="shared" si="22"/>
        <v>3.5452293564845658</v>
      </c>
      <c r="C53" s="156">
        <f t="shared" si="23"/>
        <v>0.86530705752645554</v>
      </c>
      <c r="D53" s="156">
        <f t="shared" si="24"/>
        <v>1.8613885958925349E-2</v>
      </c>
      <c r="E53" s="156">
        <f t="shared" si="25"/>
        <v>0.34173185504078307</v>
      </c>
      <c r="F53" s="156">
        <f t="shared" si="26"/>
        <v>-0.6233265400604231</v>
      </c>
      <c r="G53" s="156">
        <f t="shared" si="27"/>
        <v>1.3444953011869938</v>
      </c>
      <c r="H53" s="156">
        <f t="shared" si="28"/>
        <v>5.4920509161372921</v>
      </c>
      <c r="K53" s="86"/>
      <c r="L53" s="86"/>
    </row>
    <row r="54" spans="1:16" x14ac:dyDescent="0.25">
      <c r="A54" s="6">
        <v>2010</v>
      </c>
      <c r="B54" s="156">
        <f t="shared" si="22"/>
        <v>-0.3076533289899972</v>
      </c>
      <c r="C54" s="156">
        <f t="shared" si="23"/>
        <v>8.1437645909110262E-3</v>
      </c>
      <c r="D54" s="156">
        <f t="shared" si="24"/>
        <v>9.0486273232350655E-3</v>
      </c>
      <c r="E54" s="156">
        <f t="shared" si="25"/>
        <v>0.74198744050527465</v>
      </c>
      <c r="F54" s="156">
        <f t="shared" si="26"/>
        <v>-8.1437645909114884E-2</v>
      </c>
      <c r="G54" s="156">
        <f t="shared" si="27"/>
        <v>-5.9268508967189909E-2</v>
      </c>
      <c r="H54" s="156">
        <f t="shared" si="28"/>
        <v>0.31082034855312024</v>
      </c>
      <c r="K54" s="86"/>
      <c r="L54" s="86"/>
    </row>
    <row r="55" spans="1:16" x14ac:dyDescent="0.25">
      <c r="A55" s="6">
        <v>2011</v>
      </c>
      <c r="B55" s="156">
        <f t="shared" si="22"/>
        <v>-1.0297002909140027</v>
      </c>
      <c r="C55" s="156">
        <f t="shared" si="23"/>
        <v>0.10914913289583363</v>
      </c>
      <c r="D55" s="156">
        <f t="shared" si="24"/>
        <v>1.4883972667613828E-2</v>
      </c>
      <c r="E55" s="156">
        <f t="shared" si="25"/>
        <v>0.26791150801704927</v>
      </c>
      <c r="F55" s="156">
        <f t="shared" si="26"/>
        <v>0.1768035541122607</v>
      </c>
      <c r="G55" s="156">
        <f t="shared" si="27"/>
        <v>-0.46005006427170053</v>
      </c>
      <c r="H55" s="156">
        <f t="shared" si="28"/>
        <v>-0.92100218749294749</v>
      </c>
      <c r="K55" s="86"/>
      <c r="L55" s="86"/>
    </row>
    <row r="56" spans="1:16" x14ac:dyDescent="0.25">
      <c r="A56" s="6">
        <v>2012</v>
      </c>
      <c r="B56" s="156">
        <f t="shared" si="22"/>
        <v>-3.9495067668762358</v>
      </c>
      <c r="C56" s="156">
        <f t="shared" si="23"/>
        <v>-1.225913061687145</v>
      </c>
      <c r="D56" s="156">
        <f t="shared" si="24"/>
        <v>1.8664105283762691E-2</v>
      </c>
      <c r="E56" s="156">
        <f t="shared" si="25"/>
        <v>0.24308859076900644</v>
      </c>
      <c r="F56" s="156">
        <f t="shared" si="26"/>
        <v>-0.76249698415372025</v>
      </c>
      <c r="G56" s="156">
        <f t="shared" si="27"/>
        <v>-0.89587705362060832</v>
      </c>
      <c r="H56" s="156">
        <f t="shared" si="28"/>
        <v>-6.5720411702849262</v>
      </c>
      <c r="K56" s="86"/>
      <c r="L56" s="86"/>
    </row>
    <row r="57" spans="1:16" x14ac:dyDescent="0.25">
      <c r="A57" s="6">
        <v>2013</v>
      </c>
      <c r="B57" s="156">
        <f t="shared" si="22"/>
        <v>0.38297374729580819</v>
      </c>
      <c r="C57" s="156">
        <f t="shared" si="23"/>
        <v>-1.8822233916077094</v>
      </c>
      <c r="D57" s="156">
        <f t="shared" si="24"/>
        <v>7.3086592995380934E-3</v>
      </c>
      <c r="E57" s="156">
        <f t="shared" si="25"/>
        <v>-3.2158100917968307E-2</v>
      </c>
      <c r="F57" s="156">
        <f t="shared" si="26"/>
        <v>4.7749907423648812E-2</v>
      </c>
      <c r="G57" s="156">
        <f t="shared" si="27"/>
        <v>-0.17833128690872985</v>
      </c>
      <c r="H57" s="156">
        <f t="shared" si="28"/>
        <v>-1.6546804654154257</v>
      </c>
      <c r="K57" s="86"/>
      <c r="L57" s="86"/>
    </row>
    <row r="58" spans="1:16" x14ac:dyDescent="0.25">
      <c r="A58" s="6">
        <v>2014</v>
      </c>
      <c r="B58" s="156">
        <f t="shared" si="22"/>
        <v>0.24524375743162635</v>
      </c>
      <c r="C58" s="156">
        <f t="shared" si="23"/>
        <v>0.19669044787950651</v>
      </c>
      <c r="D58" s="156">
        <f t="shared" si="24"/>
        <v>2.1799445105033673E-2</v>
      </c>
      <c r="E58" s="156">
        <f t="shared" si="25"/>
        <v>-2.4276654776060981E-2</v>
      </c>
      <c r="F58" s="156">
        <f t="shared" si="26"/>
        <v>-0.10701545778834741</v>
      </c>
      <c r="G58" s="156">
        <f t="shared" si="27"/>
        <v>-0.26605231866825252</v>
      </c>
      <c r="H58" s="156">
        <f t="shared" si="28"/>
        <v>6.6389219183515813E-2</v>
      </c>
      <c r="K58" s="86"/>
      <c r="L58" s="86"/>
    </row>
    <row r="59" spans="1:16" s="33" customFormat="1" x14ac:dyDescent="0.25">
      <c r="A59" s="255">
        <v>2015</v>
      </c>
      <c r="B59" s="256">
        <f t="shared" si="22"/>
        <v>1.9403487577608942</v>
      </c>
      <c r="C59" s="256">
        <f t="shared" si="23"/>
        <v>0.99468248388406166</v>
      </c>
      <c r="D59" s="256">
        <f t="shared" si="24"/>
        <v>1.0397377880321223E-2</v>
      </c>
      <c r="E59" s="256">
        <f t="shared" si="25"/>
        <v>-9.6547080317267914E-2</v>
      </c>
      <c r="F59" s="256">
        <f t="shared" si="26"/>
        <v>2.5745888084604523E-2</v>
      </c>
      <c r="G59" s="256">
        <f t="shared" si="27"/>
        <v>0.35103528176893994</v>
      </c>
      <c r="H59" s="256">
        <f t="shared" si="28"/>
        <v>3.2256627090615719</v>
      </c>
      <c r="K59" s="252"/>
      <c r="L59" s="252"/>
    </row>
    <row r="60" spans="1:16" x14ac:dyDescent="0.25">
      <c r="A60" s="9">
        <v>2016</v>
      </c>
      <c r="B60" s="157">
        <f t="shared" si="22"/>
        <v>1.801506902042795</v>
      </c>
      <c r="C60" s="157">
        <f t="shared" si="23"/>
        <v>-8.1547993034346719E-2</v>
      </c>
      <c r="D60" s="157">
        <f t="shared" si="24"/>
        <v>2.2015549981054179E-3</v>
      </c>
      <c r="E60" s="157">
        <f t="shared" si="25"/>
        <v>-0.17202058621797808</v>
      </c>
      <c r="F60" s="157">
        <f t="shared" si="26"/>
        <v>-0.29258033828163726</v>
      </c>
      <c r="G60" s="157">
        <f t="shared" si="27"/>
        <v>4.5842871207664837E-2</v>
      </c>
      <c r="H60" s="157">
        <f t="shared" si="28"/>
        <v>1.3034024107145825</v>
      </c>
      <c r="K60" s="86"/>
      <c r="L60" s="86"/>
    </row>
    <row r="61" spans="1:16" x14ac:dyDescent="0.25">
      <c r="A61" s="9">
        <v>2017</v>
      </c>
      <c r="B61" s="157">
        <f>+D22*($D42/$R42)</f>
        <v>0.14762986777670609</v>
      </c>
      <c r="C61" s="157">
        <f>+G22*($G42/$R42)</f>
        <v>-1.1545105732319356E-2</v>
      </c>
      <c r="D61" s="157">
        <f>+H22*($H42/$R42)</f>
        <v>2.1949613686926776E-3</v>
      </c>
      <c r="E61" s="157">
        <f>+I22*($I42/$R42)</f>
        <v>0.18049211225464792</v>
      </c>
      <c r="F61" s="157">
        <f>-L22*($L42/$R42)</f>
        <v>0.31200756421216641</v>
      </c>
      <c r="G61" s="157">
        <f>Q22*($Q42/$R42)</f>
        <v>0.6723977256492325</v>
      </c>
      <c r="H61" s="157">
        <f>R22*($R42/$R42)</f>
        <v>1.3031771255291202</v>
      </c>
      <c r="I61" s="86"/>
      <c r="J61" s="86"/>
      <c r="K61" s="86"/>
      <c r="L61" s="86"/>
    </row>
    <row r="62" spans="1:16" x14ac:dyDescent="0.25">
      <c r="A62" s="9"/>
      <c r="B62" s="86"/>
      <c r="C62" s="86"/>
      <c r="E62" s="86"/>
      <c r="F62" s="86"/>
      <c r="H62" s="86"/>
      <c r="I62" s="86"/>
      <c r="J62" s="86"/>
      <c r="K62" s="86"/>
      <c r="L62" s="86"/>
    </row>
    <row r="63" spans="1:16" x14ac:dyDescent="0.25">
      <c r="B63" s="86"/>
      <c r="C63" s="86"/>
      <c r="D63" s="86"/>
      <c r="E63" s="86"/>
      <c r="F63" s="86"/>
      <c r="G63" s="86"/>
      <c r="H63" s="86"/>
    </row>
  </sheetData>
  <mergeCells count="47">
    <mergeCell ref="R5:R7"/>
    <mergeCell ref="B6:B7"/>
    <mergeCell ref="C6:C7"/>
    <mergeCell ref="D6:D7"/>
    <mergeCell ref="E6:E7"/>
    <mergeCell ref="F6:F7"/>
    <mergeCell ref="G6:G7"/>
    <mergeCell ref="M6:O6"/>
    <mergeCell ref="P6:P7"/>
    <mergeCell ref="Q6:Q7"/>
    <mergeCell ref="F26:F27"/>
    <mergeCell ref="G26:G27"/>
    <mergeCell ref="H26:H27"/>
    <mergeCell ref="I26:I27"/>
    <mergeCell ref="R25:R27"/>
    <mergeCell ref="L26:L27"/>
    <mergeCell ref="M26:O26"/>
    <mergeCell ref="P26:P27"/>
    <mergeCell ref="Q26:Q27"/>
    <mergeCell ref="J26:J27"/>
    <mergeCell ref="B4:L4"/>
    <mergeCell ref="M24:P24"/>
    <mergeCell ref="B25:D25"/>
    <mergeCell ref="E25:G25"/>
    <mergeCell ref="M25:Q25"/>
    <mergeCell ref="B5:D5"/>
    <mergeCell ref="E5:G5"/>
    <mergeCell ref="H5:H7"/>
    <mergeCell ref="I5:I7"/>
    <mergeCell ref="M5:Q5"/>
    <mergeCell ref="M4:Q4"/>
    <mergeCell ref="B45:H45"/>
    <mergeCell ref="T5:T7"/>
    <mergeCell ref="S5:S7"/>
    <mergeCell ref="K26:K27"/>
    <mergeCell ref="J25:L25"/>
    <mergeCell ref="B24:L24"/>
    <mergeCell ref="J5:L5"/>
    <mergeCell ref="J6:J7"/>
    <mergeCell ref="K6:K7"/>
    <mergeCell ref="L6:L7"/>
    <mergeCell ref="T25:T27"/>
    <mergeCell ref="S25:S27"/>
    <mergeCell ref="B26:B27"/>
    <mergeCell ref="C26:C27"/>
    <mergeCell ref="D26:D27"/>
    <mergeCell ref="E26:E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7"/>
  <sheetViews>
    <sheetView topLeftCell="A19" workbookViewId="0">
      <selection activeCell="E49" sqref="E49"/>
    </sheetView>
  </sheetViews>
  <sheetFormatPr baseColWidth="10" defaultRowHeight="15" x14ac:dyDescent="0.25"/>
  <cols>
    <col min="3" max="3" width="15.28515625" bestFit="1" customWidth="1"/>
    <col min="5" max="5" width="15.28515625" bestFit="1" customWidth="1"/>
    <col min="7" max="7" width="15.28515625" bestFit="1" customWidth="1"/>
    <col min="8" max="8" width="25" bestFit="1" customWidth="1"/>
    <col min="9" max="9" width="17.85546875" customWidth="1"/>
  </cols>
  <sheetData>
    <row r="3" spans="1:7" ht="15" customHeight="1" x14ac:dyDescent="0.25">
      <c r="B3" s="446" t="s">
        <v>130</v>
      </c>
      <c r="C3" s="447"/>
      <c r="D3" s="452" t="s">
        <v>221</v>
      </c>
      <c r="E3" s="453"/>
      <c r="F3" s="458" t="s">
        <v>220</v>
      </c>
      <c r="G3" s="459"/>
    </row>
    <row r="4" spans="1:7" x14ac:dyDescent="0.25">
      <c r="B4" s="448"/>
      <c r="C4" s="449"/>
      <c r="D4" s="454"/>
      <c r="E4" s="455"/>
      <c r="F4" s="460"/>
      <c r="G4" s="461"/>
    </row>
    <row r="5" spans="1:7" x14ac:dyDescent="0.25">
      <c r="B5" s="450"/>
      <c r="C5" s="451"/>
      <c r="D5" s="456"/>
      <c r="E5" s="457"/>
      <c r="F5" s="462"/>
      <c r="G5" s="463"/>
    </row>
    <row r="6" spans="1:7" x14ac:dyDescent="0.25">
      <c r="B6" t="s">
        <v>130</v>
      </c>
      <c r="C6" t="s">
        <v>248</v>
      </c>
      <c r="D6" t="s">
        <v>221</v>
      </c>
      <c r="E6" t="s">
        <v>248</v>
      </c>
      <c r="F6" t="s">
        <v>249</v>
      </c>
      <c r="G6" t="s">
        <v>248</v>
      </c>
    </row>
    <row r="7" spans="1:7" x14ac:dyDescent="0.25">
      <c r="A7" s="6">
        <v>2003</v>
      </c>
      <c r="B7" s="3">
        <f>+Escenario_inicial!R8</f>
        <v>8.1301530976790382</v>
      </c>
      <c r="C7" s="3"/>
      <c r="D7" s="3">
        <f>+Escenario_inicial!S8</f>
        <v>7.2313983408248905</v>
      </c>
      <c r="E7" s="3"/>
      <c r="F7" s="3">
        <f>+Escenario_inicial!T8</f>
        <v>0.3684011390564948</v>
      </c>
      <c r="G7" s="3"/>
    </row>
    <row r="8" spans="1:7" x14ac:dyDescent="0.25">
      <c r="A8" s="6">
        <v>2004</v>
      </c>
      <c r="B8" s="3">
        <f>+Escenario_inicial!R9</f>
        <v>9.7477132335471506</v>
      </c>
      <c r="C8" s="3"/>
      <c r="D8" s="3">
        <f>+Escenario_inicial!S9</f>
        <v>7.2121990560965354</v>
      </c>
      <c r="E8" s="3"/>
      <c r="F8" s="3">
        <f>+Escenario_inicial!T9</f>
        <v>4.2255810173898907E-2</v>
      </c>
      <c r="G8" s="3"/>
    </row>
    <row r="9" spans="1:7" x14ac:dyDescent="0.25">
      <c r="A9" s="6">
        <v>2005</v>
      </c>
      <c r="B9" s="3">
        <f>+Escenario_inicial!R10</f>
        <v>8.9793460833327732</v>
      </c>
      <c r="C9" s="3"/>
      <c r="D9" s="3">
        <f>+Escenario_inicial!S10</f>
        <v>8.026978709572564</v>
      </c>
      <c r="E9" s="3"/>
      <c r="F9" s="3">
        <f>+Escenario_inicial!T10</f>
        <v>-1.206684963774735</v>
      </c>
      <c r="G9" s="3"/>
    </row>
    <row r="10" spans="1:7" x14ac:dyDescent="0.25">
      <c r="A10" s="6">
        <v>2006</v>
      </c>
      <c r="B10" s="3">
        <f>+Escenario_inicial!R11</f>
        <v>8.5908498354956961</v>
      </c>
      <c r="C10" s="3"/>
      <c r="D10" s="3">
        <f>+Escenario_inicial!S11</f>
        <v>8.318378277306504</v>
      </c>
      <c r="E10" s="3"/>
      <c r="F10" s="3">
        <f>+Escenario_inicial!T11</f>
        <v>-2.1968820624341503</v>
      </c>
      <c r="G10" s="3"/>
    </row>
    <row r="11" spans="1:7" x14ac:dyDescent="0.25">
      <c r="A11" s="6">
        <v>2007</v>
      </c>
      <c r="B11" s="3">
        <f>+Escenario_inicial!R12</f>
        <v>9.2111656729301661</v>
      </c>
      <c r="C11" s="3"/>
      <c r="D11" s="3">
        <f>+Escenario_inicial!S12</f>
        <v>7.2256824084748317</v>
      </c>
      <c r="E11" s="3"/>
      <c r="F11" s="3">
        <f>+Escenario_inicial!T12</f>
        <v>-2.0003571405440566</v>
      </c>
      <c r="G11" s="3"/>
    </row>
    <row r="12" spans="1:7" x14ac:dyDescent="0.25">
      <c r="A12" s="6">
        <v>2008</v>
      </c>
      <c r="B12" s="3">
        <f>+Escenario_inicial!R13</f>
        <v>9.6727421195339289</v>
      </c>
      <c r="C12" s="3"/>
      <c r="D12" s="3">
        <f>+Escenario_inicial!S13</f>
        <v>3.2753303781341225</v>
      </c>
      <c r="E12" s="3"/>
      <c r="F12" s="3">
        <f>+Escenario_inicial!T13</f>
        <v>4.4243585643164751</v>
      </c>
      <c r="G12" s="3"/>
    </row>
    <row r="13" spans="1:7" x14ac:dyDescent="0.25">
      <c r="A13" s="6">
        <v>2009</v>
      </c>
      <c r="B13" s="3">
        <f>+Escenario_inicial!R14</f>
        <v>5.4920509161372921</v>
      </c>
      <c r="C13" s="3"/>
      <c r="D13" s="3">
        <f>+Escenario_inicial!S14</f>
        <v>-3.3302962622524301</v>
      </c>
      <c r="E13" s="3"/>
      <c r="F13" s="3">
        <f>+Escenario_inicial!T14</f>
        <v>10.957671398676965</v>
      </c>
      <c r="G13" s="3"/>
    </row>
    <row r="14" spans="1:7" x14ac:dyDescent="0.25">
      <c r="A14" s="6">
        <v>2010</v>
      </c>
      <c r="B14" s="3">
        <f>+Escenario_inicial!R15</f>
        <v>0.31082034855312024</v>
      </c>
      <c r="C14" s="3"/>
      <c r="D14" s="3">
        <f>+Escenario_inicial!S15</f>
        <v>0.17413723756618538</v>
      </c>
      <c r="E14" s="3"/>
      <c r="F14" s="3">
        <f>+Escenario_inicial!T15</f>
        <v>9.385121651788813</v>
      </c>
      <c r="G14" s="3"/>
    </row>
    <row r="15" spans="1:7" x14ac:dyDescent="0.25">
      <c r="A15" s="6">
        <v>2011</v>
      </c>
      <c r="B15" s="3">
        <f>+Escenario_inicial!R16</f>
        <v>-0.92100218749294749</v>
      </c>
      <c r="C15" s="3"/>
      <c r="D15" s="3">
        <f>+Escenario_inicial!S16</f>
        <v>-0.97140102857491417</v>
      </c>
      <c r="E15" s="3"/>
      <c r="F15" s="3">
        <f>+Escenario_inicial!T16</f>
        <v>9.6138593234573939</v>
      </c>
      <c r="G15" s="3"/>
    </row>
    <row r="16" spans="1:7" x14ac:dyDescent="0.25">
      <c r="A16" s="6">
        <v>2012</v>
      </c>
      <c r="B16" s="3">
        <f>+Escenario_inicial!R17</f>
        <v>-6.5720411702849262</v>
      </c>
      <c r="C16" s="3"/>
      <c r="D16" s="3">
        <f>+Escenario_inicial!S17</f>
        <v>-2.8638478792765043</v>
      </c>
      <c r="E16" s="3"/>
      <c r="F16" s="3">
        <f>+Escenario_inicial!T17</f>
        <v>10.473879498883393</v>
      </c>
      <c r="G16" s="3"/>
    </row>
    <row r="17" spans="1:13" x14ac:dyDescent="0.25">
      <c r="A17" s="6">
        <v>2013</v>
      </c>
      <c r="B17" s="3">
        <f>+Escenario_inicial!R18</f>
        <v>-1.6546804654154257</v>
      </c>
      <c r="C17" s="3"/>
      <c r="D17" s="3">
        <f>+Escenario_inicial!S18</f>
        <v>-1.3583930106813358</v>
      </c>
      <c r="E17" s="3"/>
      <c r="F17" s="3">
        <f>+Escenario_inicial!T18</f>
        <v>7.0057154891511004</v>
      </c>
      <c r="G17" s="3"/>
    </row>
    <row r="18" spans="1:13" x14ac:dyDescent="0.25">
      <c r="A18" s="6">
        <v>2014</v>
      </c>
      <c r="B18" s="3">
        <f>+Escenario_inicial!R19</f>
        <v>6.6389219183515813E-2</v>
      </c>
      <c r="C18" s="3"/>
      <c r="D18" s="3">
        <f>+Escenario_inicial!S19</f>
        <v>1.1106301078162462</v>
      </c>
      <c r="E18" s="3"/>
      <c r="F18" s="3">
        <f>+Escenario_inicial!T19</f>
        <v>5.9959017381451751</v>
      </c>
      <c r="G18" s="3"/>
    </row>
    <row r="19" spans="1:13" x14ac:dyDescent="0.25">
      <c r="A19" s="251">
        <v>2015</v>
      </c>
      <c r="B19" s="3">
        <f>+Escenario_inicial!R20</f>
        <v>3.2256627090615719</v>
      </c>
      <c r="C19" s="3"/>
      <c r="D19" s="3">
        <f>+Escenario_inicial!S20</f>
        <v>3.7235360767580383</v>
      </c>
      <c r="E19" s="3"/>
      <c r="F19" s="3">
        <f>+Escenario_inicial!T20</f>
        <v>5.1283934479876612</v>
      </c>
      <c r="G19" s="3"/>
    </row>
    <row r="20" spans="1:13" x14ac:dyDescent="0.25">
      <c r="A20" s="158">
        <v>2016</v>
      </c>
      <c r="B20" s="3">
        <f>+Escenario_inicial!R21</f>
        <v>1.3034024107145825</v>
      </c>
      <c r="C20" s="3">
        <f>+Escenario_incl_shock!B22</f>
        <v>1.3034024107145825</v>
      </c>
      <c r="D20" s="3">
        <f>+Escenario_inicial!S21</f>
        <v>3.8523147635963317</v>
      </c>
      <c r="E20" s="3">
        <f>+Escenario_incl_shock!D22</f>
        <v>3.8523147635963317</v>
      </c>
      <c r="F20" s="3">
        <f>+Escenario_inicial!T21</f>
        <v>4.5999999999999996</v>
      </c>
      <c r="G20" s="3">
        <f>+Escenario_incl_shock!F22</f>
        <v>4.5999999999999996</v>
      </c>
    </row>
    <row r="21" spans="1:13" x14ac:dyDescent="0.25">
      <c r="A21" s="158">
        <v>2017</v>
      </c>
      <c r="B21" s="3">
        <f>+Escenario_inicial!R22</f>
        <v>1.3031771255291202</v>
      </c>
      <c r="C21" s="3">
        <f>+Escenario_incl_shock!B23</f>
        <v>1.3031771255291202</v>
      </c>
      <c r="D21" s="3">
        <f>+Escenario_inicial!S22</f>
        <v>4.0398325628694831</v>
      </c>
      <c r="E21" s="3">
        <f>+Escenario_incl_shock!D23</f>
        <v>4.0398325628694831</v>
      </c>
      <c r="F21" s="3">
        <f>+Escenario_inicial!T22</f>
        <v>3.1</v>
      </c>
      <c r="G21" s="3">
        <f>+Escenario_incl_shock!F23</f>
        <v>3.1</v>
      </c>
    </row>
    <row r="25" spans="1:13" ht="60" x14ac:dyDescent="0.25">
      <c r="B25" s="7" t="s">
        <v>295</v>
      </c>
      <c r="C25" s="7" t="s">
        <v>296</v>
      </c>
      <c r="E25" s="7" t="s">
        <v>297</v>
      </c>
      <c r="F25" s="7" t="s">
        <v>298</v>
      </c>
      <c r="H25" s="7" t="s">
        <v>266</v>
      </c>
      <c r="I25" s="7" t="s">
        <v>267</v>
      </c>
      <c r="L25" t="s">
        <v>130</v>
      </c>
      <c r="M25" s="5">
        <f>+ROUND(C27,0)</f>
        <v>0</v>
      </c>
    </row>
    <row r="26" spans="1:13" x14ac:dyDescent="0.25">
      <c r="A26">
        <v>2017</v>
      </c>
      <c r="B26" s="3">
        <f>+B21</f>
        <v>1.3031771255291202</v>
      </c>
      <c r="C26" s="3">
        <f t="shared" ref="C26" si="0">+C21</f>
        <v>1.3031771255291202</v>
      </c>
      <c r="E26" s="3">
        <f>+D21</f>
        <v>4.0398325628694831</v>
      </c>
      <c r="F26" s="3">
        <f>+E21</f>
        <v>4.0398325628694831</v>
      </c>
      <c r="H26" s="3">
        <f>+F21</f>
        <v>3.1</v>
      </c>
      <c r="I26" s="3">
        <f>+G21</f>
        <v>3.1</v>
      </c>
      <c r="K26" s="3"/>
      <c r="L26" s="3" t="s">
        <v>221</v>
      </c>
      <c r="M26" s="5">
        <f>+ROUND(F27,0)</f>
        <v>0</v>
      </c>
    </row>
    <row r="27" spans="1:13" x14ac:dyDescent="0.25">
      <c r="C27" s="1">
        <f>+Escenario_incl_shock!$C$48</f>
        <v>0</v>
      </c>
      <c r="F27" s="1">
        <f>+Escenario_incl_shock!$E$48</f>
        <v>0</v>
      </c>
      <c r="I27" s="1">
        <f>+Escenario_incl_shock!$G$48</f>
        <v>0</v>
      </c>
      <c r="L27" t="s">
        <v>277</v>
      </c>
      <c r="M27" s="5">
        <f>+ROUND(I27,0)</f>
        <v>0</v>
      </c>
    </row>
  </sheetData>
  <mergeCells count="3">
    <mergeCell ref="B3:C5"/>
    <mergeCell ref="D3:E5"/>
    <mergeCell ref="F3:G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showGridLines="0" workbookViewId="0">
      <selection activeCell="B1" sqref="B1"/>
    </sheetView>
  </sheetViews>
  <sheetFormatPr baseColWidth="10" defaultRowHeight="15" x14ac:dyDescent="0.25"/>
  <cols>
    <col min="1" max="1" width="4" customWidth="1"/>
  </cols>
  <sheetData>
    <row r="2" spans="2:15" ht="19.5" x14ac:dyDescent="0.4">
      <c r="B2" s="412" t="s">
        <v>303</v>
      </c>
      <c r="C2" s="80"/>
      <c r="D2" s="80"/>
      <c r="E2" s="80"/>
      <c r="F2" s="297" t="s">
        <v>263</v>
      </c>
      <c r="G2" s="80"/>
      <c r="H2" s="80"/>
      <c r="I2" s="80"/>
      <c r="J2" s="80"/>
      <c r="K2" s="80"/>
      <c r="L2" s="80"/>
    </row>
    <row r="3" spans="2:15" ht="17.25" x14ac:dyDescent="0.35">
      <c r="B3" s="409"/>
      <c r="C3" s="80"/>
      <c r="D3" s="80"/>
      <c r="E3" s="80"/>
      <c r="F3" s="80"/>
      <c r="G3" s="80"/>
      <c r="H3" s="80"/>
      <c r="I3" s="80"/>
      <c r="J3" s="80"/>
      <c r="K3" s="80"/>
      <c r="L3" s="80"/>
    </row>
    <row r="4" spans="2:15" ht="17.25" x14ac:dyDescent="0.35">
      <c r="B4" s="409" t="s">
        <v>300</v>
      </c>
      <c r="C4" s="80"/>
      <c r="D4" s="80"/>
      <c r="E4" s="80"/>
      <c r="F4" s="80"/>
      <c r="G4" s="80"/>
      <c r="H4" s="80"/>
      <c r="I4" s="80"/>
      <c r="J4" s="80"/>
      <c r="K4" s="80"/>
      <c r="L4" s="80"/>
    </row>
    <row r="5" spans="2:15" ht="8.25" customHeight="1" x14ac:dyDescent="0.35">
      <c r="B5" s="409"/>
      <c r="C5" s="80"/>
      <c r="D5" s="80"/>
      <c r="E5" s="80"/>
      <c r="F5" s="80"/>
      <c r="G5" s="80"/>
      <c r="H5" s="80"/>
      <c r="I5" s="80"/>
      <c r="J5" s="80"/>
      <c r="K5" s="80"/>
      <c r="L5" s="80"/>
    </row>
    <row r="6" spans="2:15" ht="15" customHeight="1" x14ac:dyDescent="0.25">
      <c r="B6" s="464" t="s">
        <v>304</v>
      </c>
      <c r="C6" s="464"/>
      <c r="D6" s="464"/>
      <c r="E6" s="464"/>
      <c r="F6" s="464"/>
      <c r="G6" s="464"/>
      <c r="H6" s="464"/>
      <c r="I6" s="464"/>
      <c r="J6" s="464"/>
      <c r="K6" s="464"/>
      <c r="L6" s="464"/>
      <c r="M6" s="408"/>
      <c r="N6" s="408"/>
      <c r="O6" s="408"/>
    </row>
    <row r="7" spans="2:15" x14ac:dyDescent="0.25">
      <c r="B7" s="464"/>
      <c r="C7" s="464"/>
      <c r="D7" s="464"/>
      <c r="E7" s="464"/>
      <c r="F7" s="464"/>
      <c r="G7" s="464"/>
      <c r="H7" s="464"/>
      <c r="I7" s="464"/>
      <c r="J7" s="464"/>
      <c r="K7" s="464"/>
      <c r="L7" s="464"/>
      <c r="M7" s="408"/>
      <c r="N7" s="408"/>
      <c r="O7" s="408"/>
    </row>
    <row r="8" spans="2:15" x14ac:dyDescent="0.25">
      <c r="B8" s="464"/>
      <c r="C8" s="464"/>
      <c r="D8" s="464"/>
      <c r="E8" s="464"/>
      <c r="F8" s="464"/>
      <c r="G8" s="464"/>
      <c r="H8" s="464"/>
      <c r="I8" s="464"/>
      <c r="J8" s="464"/>
      <c r="K8" s="464"/>
      <c r="L8" s="464"/>
      <c r="M8" s="408"/>
      <c r="N8" s="408"/>
      <c r="O8" s="408"/>
    </row>
    <row r="9" spans="2:15" x14ac:dyDescent="0.25">
      <c r="B9" s="464"/>
      <c r="C9" s="464"/>
      <c r="D9" s="464"/>
      <c r="E9" s="464"/>
      <c r="F9" s="464"/>
      <c r="G9" s="464"/>
      <c r="H9" s="464"/>
      <c r="I9" s="464"/>
      <c r="J9" s="464"/>
      <c r="K9" s="464"/>
      <c r="L9" s="464"/>
      <c r="M9" s="408"/>
      <c r="N9" s="408"/>
      <c r="O9" s="408"/>
    </row>
    <row r="10" spans="2:15" x14ac:dyDescent="0.25">
      <c r="B10" s="464"/>
      <c r="C10" s="464"/>
      <c r="D10" s="464"/>
      <c r="E10" s="464"/>
      <c r="F10" s="464"/>
      <c r="G10" s="464"/>
      <c r="H10" s="464"/>
      <c r="I10" s="464"/>
      <c r="J10" s="464"/>
      <c r="K10" s="464"/>
      <c r="L10" s="464"/>
      <c r="M10" s="408"/>
      <c r="N10" s="408"/>
      <c r="O10" s="408"/>
    </row>
    <row r="11" spans="2:15" x14ac:dyDescent="0.25">
      <c r="B11" s="464"/>
      <c r="C11" s="464"/>
      <c r="D11" s="464"/>
      <c r="E11" s="464"/>
      <c r="F11" s="464"/>
      <c r="G11" s="464"/>
      <c r="H11" s="464"/>
      <c r="I11" s="464"/>
      <c r="J11" s="464"/>
      <c r="K11" s="464"/>
      <c r="L11" s="464"/>
      <c r="M11" s="408"/>
      <c r="N11" s="408"/>
      <c r="O11" s="408"/>
    </row>
    <row r="12" spans="2:15" ht="38.25" customHeight="1" x14ac:dyDescent="0.25">
      <c r="B12" s="464"/>
      <c r="C12" s="464"/>
      <c r="D12" s="464"/>
      <c r="E12" s="464"/>
      <c r="F12" s="464"/>
      <c r="G12" s="464"/>
      <c r="H12" s="464"/>
      <c r="I12" s="464"/>
      <c r="J12" s="464"/>
      <c r="K12" s="464"/>
      <c r="L12" s="464"/>
      <c r="M12" s="408"/>
      <c r="N12" s="408"/>
      <c r="O12" s="408"/>
    </row>
    <row r="13" spans="2:15" ht="18.75" customHeight="1" x14ac:dyDescent="0.25">
      <c r="B13" s="411" t="s">
        <v>302</v>
      </c>
      <c r="C13" s="410"/>
      <c r="D13" s="410"/>
      <c r="E13" s="410"/>
      <c r="F13" s="410"/>
      <c r="G13" s="410"/>
      <c r="H13" s="410"/>
      <c r="I13" s="410"/>
      <c r="J13" s="410"/>
      <c r="K13" s="410"/>
      <c r="L13" s="410"/>
      <c r="M13" s="408"/>
      <c r="N13" s="408"/>
      <c r="O13" s="408"/>
    </row>
    <row r="14" spans="2:15" ht="6.75" customHeight="1" x14ac:dyDescent="0.35">
      <c r="B14" s="80"/>
      <c r="C14" s="80"/>
      <c r="D14" s="80"/>
      <c r="E14" s="80"/>
      <c r="F14" s="80"/>
      <c r="G14" s="80"/>
      <c r="H14" s="80"/>
      <c r="I14" s="80"/>
      <c r="J14" s="80"/>
      <c r="K14" s="80"/>
      <c r="L14" s="80"/>
    </row>
    <row r="15" spans="2:15" x14ac:dyDescent="0.25">
      <c r="B15" s="464" t="s">
        <v>301</v>
      </c>
      <c r="C15" s="464"/>
      <c r="D15" s="464"/>
      <c r="E15" s="464"/>
      <c r="F15" s="464"/>
      <c r="G15" s="464"/>
      <c r="H15" s="464"/>
      <c r="I15" s="464"/>
      <c r="J15" s="464"/>
      <c r="K15" s="464"/>
      <c r="L15" s="464"/>
    </row>
    <row r="16" spans="2:15" x14ac:dyDescent="0.25">
      <c r="B16" s="464"/>
      <c r="C16" s="464"/>
      <c r="D16" s="464"/>
      <c r="E16" s="464"/>
      <c r="F16" s="464"/>
      <c r="G16" s="464"/>
      <c r="H16" s="464"/>
      <c r="I16" s="464"/>
      <c r="J16" s="464"/>
      <c r="K16" s="464"/>
      <c r="L16" s="464"/>
    </row>
    <row r="17" spans="2:12" x14ac:dyDescent="0.25">
      <c r="B17" s="464"/>
      <c r="C17" s="464"/>
      <c r="D17" s="464"/>
      <c r="E17" s="464"/>
      <c r="F17" s="464"/>
      <c r="G17" s="464"/>
      <c r="H17" s="464"/>
      <c r="I17" s="464"/>
      <c r="J17" s="464"/>
      <c r="K17" s="464"/>
      <c r="L17" s="464"/>
    </row>
    <row r="18" spans="2:12" x14ac:dyDescent="0.25">
      <c r="B18" s="464"/>
      <c r="C18" s="464"/>
      <c r="D18" s="464"/>
      <c r="E18" s="464"/>
      <c r="F18" s="464"/>
      <c r="G18" s="464"/>
      <c r="H18" s="464"/>
      <c r="I18" s="464"/>
      <c r="J18" s="464"/>
      <c r="K18" s="464"/>
      <c r="L18" s="464"/>
    </row>
  </sheetData>
  <sheetProtection sheet="1" objects="1" scenarios="1"/>
  <mergeCells count="2">
    <mergeCell ref="B6:L12"/>
    <mergeCell ref="B15:L18"/>
  </mergeCells>
  <hyperlinks>
    <hyperlink ref="F2"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72"/>
  <sheetViews>
    <sheetView showGridLines="0" workbookViewId="0">
      <pane ySplit="6" topLeftCell="A7" activePane="bottomLeft" state="frozen"/>
      <selection pane="bottomLeft" activeCell="B15" sqref="B15"/>
    </sheetView>
  </sheetViews>
  <sheetFormatPr baseColWidth="10" defaultRowHeight="17.25" x14ac:dyDescent="0.35"/>
  <cols>
    <col min="1" max="1" width="11.42578125" style="20"/>
    <col min="2" max="2" width="20.140625" style="20" customWidth="1"/>
    <col min="3" max="3" width="21.42578125" style="20" customWidth="1"/>
    <col min="4" max="4" width="18.42578125" style="20" customWidth="1"/>
    <col min="5" max="5" width="16.42578125" style="20" customWidth="1"/>
    <col min="6" max="6" width="12.42578125" style="20" customWidth="1"/>
    <col min="7" max="7" width="11.42578125" style="20"/>
    <col min="8" max="8" width="12.7109375" style="20" customWidth="1"/>
    <col min="9" max="9" width="14.5703125" style="20" customWidth="1"/>
    <col min="10" max="16384" width="11.42578125" style="20"/>
  </cols>
  <sheetData>
    <row r="1" spans="1:9" x14ac:dyDescent="0.35">
      <c r="A1" s="36" t="s">
        <v>262</v>
      </c>
    </row>
    <row r="2" spans="1:9" ht="6" customHeight="1" x14ac:dyDescent="0.35">
      <c r="D2" s="135"/>
      <c r="E2" s="135"/>
    </row>
    <row r="3" spans="1:9" s="181" customFormat="1" ht="45" x14ac:dyDescent="0.3">
      <c r="B3" s="185" t="s">
        <v>265</v>
      </c>
      <c r="C3" s="187" t="s">
        <v>232</v>
      </c>
      <c r="D3" s="182"/>
      <c r="E3" s="297" t="s">
        <v>263</v>
      </c>
      <c r="F3" s="182"/>
      <c r="G3" s="182"/>
      <c r="H3" s="182"/>
      <c r="I3" s="182"/>
    </row>
    <row r="4" spans="1:9" x14ac:dyDescent="0.35">
      <c r="A4" s="184">
        <v>2015</v>
      </c>
      <c r="B4" s="183">
        <v>208489</v>
      </c>
      <c r="C4" s="186">
        <f>+ROUND(H69,0)</f>
        <v>208489</v>
      </c>
    </row>
    <row r="5" spans="1:9" ht="15" customHeight="1" x14ac:dyDescent="0.35">
      <c r="A5" s="184">
        <v>2016</v>
      </c>
      <c r="B5" s="183">
        <v>211206</v>
      </c>
      <c r="C5" s="186">
        <f>+ROUND(H70,0)</f>
        <v>211206</v>
      </c>
      <c r="D5" s="465" t="str">
        <f>IF(ROUND(B6,0)=ROUND(C6,0),"","De los supuestos introducidos no se deduce el Consumo público del cuadro macro del Plan Presupuestario 2017. 
Deberá modificar algún supuesto.")</f>
        <v/>
      </c>
      <c r="E5" s="466"/>
      <c r="F5" s="466"/>
      <c r="G5" s="466"/>
      <c r="H5" s="466"/>
      <c r="I5" s="466"/>
    </row>
    <row r="6" spans="1:9" ht="15" customHeight="1" x14ac:dyDescent="0.35">
      <c r="A6" s="184">
        <v>2017</v>
      </c>
      <c r="B6" s="183">
        <v>213959</v>
      </c>
      <c r="C6" s="186">
        <f>+ROUND(H71,0)</f>
        <v>213959</v>
      </c>
      <c r="D6" s="465"/>
      <c r="E6" s="466"/>
      <c r="F6" s="466"/>
      <c r="G6" s="466"/>
      <c r="H6" s="466"/>
      <c r="I6" s="466"/>
    </row>
    <row r="7" spans="1:9" ht="24.75" customHeight="1" x14ac:dyDescent="0.45">
      <c r="B7" s="22" t="s">
        <v>233</v>
      </c>
      <c r="D7" s="135"/>
      <c r="E7" s="135"/>
    </row>
    <row r="8" spans="1:9" x14ac:dyDescent="0.35">
      <c r="B8" s="28" t="s">
        <v>188</v>
      </c>
      <c r="C8" s="212" t="s">
        <v>9</v>
      </c>
      <c r="D8" s="23"/>
    </row>
    <row r="9" spans="1:9" x14ac:dyDescent="0.35">
      <c r="C9" s="24"/>
      <c r="D9" s="24"/>
      <c r="E9" s="27" t="s">
        <v>42</v>
      </c>
    </row>
    <row r="10" spans="1:9" ht="86.25" x14ac:dyDescent="0.35">
      <c r="B10" s="180" t="s">
        <v>40</v>
      </c>
      <c r="C10" s="180" t="s">
        <v>187</v>
      </c>
      <c r="D10" s="180" t="s">
        <v>165</v>
      </c>
      <c r="E10" s="35" t="s">
        <v>9</v>
      </c>
    </row>
    <row r="11" spans="1:9" x14ac:dyDescent="0.35">
      <c r="A11" s="21">
        <v>2013</v>
      </c>
      <c r="B11" s="226">
        <f>+RA!D17</f>
        <v>-0.58359079986268769</v>
      </c>
      <c r="C11" s="227">
        <f>+RA!F17</f>
        <v>-2.5675553448402555</v>
      </c>
      <c r="D11" s="23"/>
      <c r="E11" s="140">
        <f>+RA!N17</f>
        <v>114711</v>
      </c>
    </row>
    <row r="12" spans="1:9" x14ac:dyDescent="0.35">
      <c r="A12" s="21">
        <v>2014</v>
      </c>
      <c r="B12" s="226">
        <f>+RA!D18</f>
        <v>-0.48342541436463549</v>
      </c>
      <c r="C12" s="227">
        <f>+RA!F18</f>
        <v>0.9193891844823332</v>
      </c>
      <c r="D12" s="23"/>
      <c r="E12" s="140">
        <f>+RA!N18</f>
        <v>115206</v>
      </c>
    </row>
    <row r="13" spans="1:9" x14ac:dyDescent="0.35">
      <c r="A13" s="21">
        <v>2015</v>
      </c>
      <c r="B13" s="226">
        <f>+RA!D19</f>
        <v>0.76335877862594437</v>
      </c>
      <c r="C13" s="227">
        <f>+RA!F19</f>
        <v>0.89551706850283797</v>
      </c>
      <c r="D13" s="247">
        <v>2000</v>
      </c>
      <c r="E13" s="140">
        <f>+RA!N19</f>
        <v>119125</v>
      </c>
    </row>
    <row r="14" spans="1:9" x14ac:dyDescent="0.35">
      <c r="A14" s="21">
        <v>2016</v>
      </c>
      <c r="B14" s="304">
        <v>2.3540000000000001</v>
      </c>
      <c r="C14" s="304">
        <v>1</v>
      </c>
      <c r="D14" s="305">
        <v>1800</v>
      </c>
      <c r="E14" s="30">
        <f>+RA!N20</f>
        <v>122880.94372499999</v>
      </c>
      <c r="F14" s="135">
        <f>10.97*1114716/100</f>
        <v>122284.34520000001</v>
      </c>
    </row>
    <row r="15" spans="1:9" x14ac:dyDescent="0.35">
      <c r="A15" s="21">
        <v>2017</v>
      </c>
      <c r="B15" s="228">
        <v>1.1659999999999999</v>
      </c>
      <c r="C15" s="228">
        <v>0</v>
      </c>
      <c r="D15" s="210">
        <v>700</v>
      </c>
      <c r="E15" s="30">
        <f>+RA!N21</f>
        <v>123192.7475288335</v>
      </c>
      <c r="F15" s="135">
        <f>10.63*1157156/100</f>
        <v>123005.68280000001</v>
      </c>
    </row>
    <row r="16" spans="1:9" x14ac:dyDescent="0.35">
      <c r="B16" s="21"/>
    </row>
    <row r="17" spans="1:6" x14ac:dyDescent="0.35">
      <c r="B17" s="28" t="s">
        <v>189</v>
      </c>
      <c r="C17" s="212" t="s">
        <v>43</v>
      </c>
    </row>
    <row r="19" spans="1:6" x14ac:dyDescent="0.35">
      <c r="E19" s="27" t="s">
        <v>42</v>
      </c>
    </row>
    <row r="20" spans="1:6" ht="51.75" x14ac:dyDescent="0.35">
      <c r="B20" s="180" t="s">
        <v>287</v>
      </c>
      <c r="C20" s="180" t="s">
        <v>243</v>
      </c>
      <c r="D20" s="25"/>
      <c r="E20" s="35" t="s">
        <v>10</v>
      </c>
    </row>
    <row r="21" spans="1:6" x14ac:dyDescent="0.35">
      <c r="A21" s="21">
        <v>2013</v>
      </c>
      <c r="B21" s="229">
        <f>+CI!E17</f>
        <v>0.99913541541911677</v>
      </c>
      <c r="C21" s="229">
        <f>+CI!F17</f>
        <v>-7.516300066127668</v>
      </c>
      <c r="E21" s="139">
        <f>+CI!H17</f>
        <v>54736</v>
      </c>
    </row>
    <row r="22" spans="1:6" x14ac:dyDescent="0.35">
      <c r="A22" s="21">
        <v>2014</v>
      </c>
      <c r="B22" s="229">
        <f>+CI!E18</f>
        <v>-0.75618449702649082</v>
      </c>
      <c r="C22" s="229">
        <f>+CI!F18</f>
        <v>1.4927722291937062</v>
      </c>
      <c r="E22" s="139">
        <f>+CI!H18</f>
        <v>55133</v>
      </c>
    </row>
    <row r="23" spans="1:6" x14ac:dyDescent="0.35">
      <c r="A23" s="21">
        <v>2015</v>
      </c>
      <c r="B23" s="229">
        <f>+CI!E19</f>
        <v>-1.2953348390911779</v>
      </c>
      <c r="C23" s="229">
        <f>+CI!F19</f>
        <v>5.0040699223909968</v>
      </c>
      <c r="D23" s="115"/>
      <c r="E23" s="139">
        <f>+CI!H19</f>
        <v>57142</v>
      </c>
    </row>
    <row r="24" spans="1:6" x14ac:dyDescent="0.35">
      <c r="A24" s="21">
        <v>2016</v>
      </c>
      <c r="B24" s="306">
        <v>0.74110377527258908</v>
      </c>
      <c r="C24" s="306">
        <v>-1.0309999999999999</v>
      </c>
      <c r="D24" s="115"/>
      <c r="E24" s="30">
        <f>+CI!H20</f>
        <v>56971.981404802624</v>
      </c>
      <c r="F24" s="296">
        <f>5.07*1114716/100</f>
        <v>56516.101200000005</v>
      </c>
    </row>
    <row r="25" spans="1:6" x14ac:dyDescent="0.35">
      <c r="A25" s="21">
        <v>2017</v>
      </c>
      <c r="B25" s="230">
        <v>1.5</v>
      </c>
      <c r="C25" s="230">
        <v>-1.52</v>
      </c>
      <c r="D25" s="115"/>
      <c r="E25" s="30">
        <f>+CI!H21</f>
        <v>56947.597396761361</v>
      </c>
      <c r="F25" s="296">
        <f>4.89*1157156/100</f>
        <v>56584.928399999997</v>
      </c>
    </row>
    <row r="27" spans="1:6" x14ac:dyDescent="0.35">
      <c r="B27" s="28" t="s">
        <v>226</v>
      </c>
      <c r="C27" s="213" t="s">
        <v>45</v>
      </c>
    </row>
    <row r="28" spans="1:6" x14ac:dyDescent="0.35">
      <c r="B28" s="28"/>
    </row>
    <row r="29" spans="1:6" x14ac:dyDescent="0.35">
      <c r="B29" s="28"/>
      <c r="E29" s="27" t="s">
        <v>42</v>
      </c>
    </row>
    <row r="30" spans="1:6" ht="46.5" customHeight="1" x14ac:dyDescent="0.35">
      <c r="B30" s="180" t="s">
        <v>244</v>
      </c>
      <c r="C30" s="25"/>
      <c r="E30" s="26" t="s">
        <v>46</v>
      </c>
    </row>
    <row r="31" spans="1:6" x14ac:dyDescent="0.35">
      <c r="A31" s="21">
        <v>2013</v>
      </c>
      <c r="B31" s="231">
        <f>+'T pagados'!C16</f>
        <v>3.9577836411609502</v>
      </c>
      <c r="E31" s="138">
        <f>+'T pagados'!B16</f>
        <v>394</v>
      </c>
    </row>
    <row r="32" spans="1:6" x14ac:dyDescent="0.35">
      <c r="A32" s="21">
        <v>2014</v>
      </c>
      <c r="B32" s="231">
        <f>+'T pagados'!C17</f>
        <v>11.16751269035532</v>
      </c>
      <c r="E32" s="138">
        <f>+'T pagados'!B17</f>
        <v>438</v>
      </c>
    </row>
    <row r="33" spans="1:5" x14ac:dyDescent="0.35">
      <c r="A33" s="21">
        <v>2015</v>
      </c>
      <c r="B33" s="231">
        <f>+'T pagados'!C18</f>
        <v>4.7945205479452024</v>
      </c>
      <c r="C33" s="176"/>
      <c r="E33" s="138">
        <f>+'T pagados'!B18</f>
        <v>459</v>
      </c>
    </row>
    <row r="34" spans="1:5" x14ac:dyDescent="0.35">
      <c r="A34" s="21">
        <v>2016</v>
      </c>
      <c r="B34" s="307">
        <v>1</v>
      </c>
      <c r="C34" s="176"/>
      <c r="E34" s="30">
        <f>+'T pagados'!B19</f>
        <v>463.59000000000003</v>
      </c>
    </row>
    <row r="35" spans="1:5" x14ac:dyDescent="0.35">
      <c r="A35" s="21">
        <v>2017</v>
      </c>
      <c r="B35" s="211">
        <v>1</v>
      </c>
      <c r="E35" s="30">
        <f>+'T pagados'!B20</f>
        <v>468.22590000000002</v>
      </c>
    </row>
    <row r="36" spans="1:5" x14ac:dyDescent="0.35">
      <c r="B36" s="28" t="s">
        <v>227</v>
      </c>
      <c r="C36" s="212" t="s">
        <v>33</v>
      </c>
    </row>
    <row r="38" spans="1:5" x14ac:dyDescent="0.35">
      <c r="B38" s="28"/>
      <c r="E38" s="27" t="s">
        <v>42</v>
      </c>
    </row>
    <row r="39" spans="1:5" ht="34.5" x14ac:dyDescent="0.35">
      <c r="B39" s="180" t="s">
        <v>244</v>
      </c>
      <c r="C39" s="142"/>
      <c r="D39" s="25"/>
      <c r="E39" s="209" t="s">
        <v>33</v>
      </c>
    </row>
    <row r="40" spans="1:5" x14ac:dyDescent="0.35">
      <c r="A40" s="21">
        <v>2013</v>
      </c>
      <c r="B40" s="229">
        <f>+CCF!C26</f>
        <v>-0.23657609864506934</v>
      </c>
      <c r="E40" s="140">
        <f>+CCF!B26</f>
        <v>27832</v>
      </c>
    </row>
    <row r="41" spans="1:5" x14ac:dyDescent="0.35">
      <c r="A41" s="21">
        <v>2014</v>
      </c>
      <c r="B41" s="229">
        <f>+CCF!C27</f>
        <v>-0.17605633802817433</v>
      </c>
      <c r="E41" s="140">
        <f>+CCF!B27</f>
        <v>27783</v>
      </c>
    </row>
    <row r="42" spans="1:5" x14ac:dyDescent="0.35">
      <c r="A42" s="21">
        <v>2015</v>
      </c>
      <c r="B42" s="229">
        <f>+CCF!C28</f>
        <v>-0.70186804880681963</v>
      </c>
      <c r="C42" s="175"/>
      <c r="E42" s="263">
        <f>+CCF!B28</f>
        <v>27588</v>
      </c>
    </row>
    <row r="43" spans="1:5" x14ac:dyDescent="0.35">
      <c r="A43" s="21">
        <v>2016</v>
      </c>
      <c r="B43" s="308">
        <v>-1.3</v>
      </c>
      <c r="C43" s="175"/>
      <c r="E43" s="30">
        <f>+CCF!B29</f>
        <v>27229.356</v>
      </c>
    </row>
    <row r="44" spans="1:5" x14ac:dyDescent="0.35">
      <c r="A44" s="21">
        <v>2017</v>
      </c>
      <c r="B44" s="232">
        <v>1.4</v>
      </c>
      <c r="E44" s="30">
        <f>+CCF!B30</f>
        <v>27610.566984000001</v>
      </c>
    </row>
    <row r="45" spans="1:5" x14ac:dyDescent="0.35">
      <c r="B45" s="28" t="s">
        <v>228</v>
      </c>
      <c r="C45" s="212" t="s">
        <v>112</v>
      </c>
    </row>
    <row r="48" spans="1:5" x14ac:dyDescent="0.35">
      <c r="E48" s="27" t="s">
        <v>42</v>
      </c>
    </row>
    <row r="49" spans="1:6" ht="60.75" x14ac:dyDescent="0.35">
      <c r="B49" s="37" t="s">
        <v>217</v>
      </c>
      <c r="C49" s="178" t="s">
        <v>216</v>
      </c>
      <c r="D49" s="179" t="s">
        <v>215</v>
      </c>
      <c r="E49" s="152" t="s">
        <v>114</v>
      </c>
    </row>
    <row r="50" spans="1:6" x14ac:dyDescent="0.35">
      <c r="A50" s="21">
        <v>2013</v>
      </c>
      <c r="B50" s="229">
        <f>+TSEadqmdo!C19</f>
        <v>-5.932967355474994</v>
      </c>
      <c r="C50" s="233">
        <f>+TSEadqmdo!E19</f>
        <v>-8.6590341737169396E-2</v>
      </c>
      <c r="D50" s="229">
        <f>+TSEadqmdo!I19</f>
        <v>1.1791276996978572</v>
      </c>
      <c r="E50" s="140">
        <f>+TSEadqmdo!K19</f>
        <v>28204</v>
      </c>
    </row>
    <row r="51" spans="1:6" x14ac:dyDescent="0.35">
      <c r="A51" s="21">
        <v>2014</v>
      </c>
      <c r="B51" s="229">
        <f>+TSEadqmdo!C20</f>
        <v>0.97701674758252643</v>
      </c>
      <c r="C51" s="233">
        <f>+TSEadqmdo!E20</f>
        <v>0.94323022841906745</v>
      </c>
      <c r="D51" s="229">
        <f>+TSEadqmdo!I20</f>
        <v>-3.7547857384812477</v>
      </c>
      <c r="E51" s="140">
        <f>+TSEadqmdo!K20</f>
        <v>27667</v>
      </c>
    </row>
    <row r="52" spans="1:6" x14ac:dyDescent="0.35">
      <c r="A52" s="21">
        <v>2015</v>
      </c>
      <c r="B52" s="229">
        <f>+TSEadqmdo!C21</f>
        <v>1.6247278070710358</v>
      </c>
      <c r="C52" s="233">
        <f>+TSEadqmdo!E21</f>
        <v>0.22456266722070684</v>
      </c>
      <c r="D52" s="229">
        <f>+TSEadqmdo!I21</f>
        <v>2.9254918924236817</v>
      </c>
      <c r="E52" s="140">
        <f>+TSEadqmdo!K21</f>
        <v>28376</v>
      </c>
    </row>
    <row r="53" spans="1:6" x14ac:dyDescent="0.35">
      <c r="A53" s="21">
        <v>2016</v>
      </c>
      <c r="B53" s="306">
        <v>0.5</v>
      </c>
      <c r="C53" s="306">
        <v>0.5</v>
      </c>
      <c r="D53" s="306">
        <v>0</v>
      </c>
      <c r="E53" s="30">
        <f>+TSEadqmdo!K22</f>
        <v>28471.577343752149</v>
      </c>
    </row>
    <row r="54" spans="1:6" x14ac:dyDescent="0.35">
      <c r="A54" s="21">
        <v>2017</v>
      </c>
      <c r="B54" s="230">
        <v>4.4800000000000004</v>
      </c>
      <c r="C54" s="230">
        <v>1.4</v>
      </c>
      <c r="D54" s="230">
        <v>4.5</v>
      </c>
      <c r="E54" s="30">
        <f>+TSEadqmdo!K23</f>
        <v>29891.724714361168</v>
      </c>
    </row>
    <row r="55" spans="1:6" x14ac:dyDescent="0.35">
      <c r="B55" s="28" t="s">
        <v>229</v>
      </c>
      <c r="C55" s="212" t="s">
        <v>4</v>
      </c>
    </row>
    <row r="57" spans="1:6" x14ac:dyDescent="0.35">
      <c r="E57" s="27" t="s">
        <v>42</v>
      </c>
    </row>
    <row r="58" spans="1:6" ht="34.5" x14ac:dyDescent="0.35">
      <c r="B58" s="180" t="s">
        <v>201</v>
      </c>
      <c r="C58" s="180" t="s">
        <v>225</v>
      </c>
      <c r="E58" s="35" t="s">
        <v>4</v>
      </c>
    </row>
    <row r="59" spans="1:6" x14ac:dyDescent="0.35">
      <c r="A59" s="21">
        <v>2013</v>
      </c>
      <c r="B59" s="231">
        <f>+Ventas!C22</f>
        <v>1.0804674801991876</v>
      </c>
      <c r="C59" s="231">
        <f>+Ventas!D22</f>
        <v>-1.4706271382030733</v>
      </c>
      <c r="E59" s="135">
        <f>+Ventas!F22</f>
        <v>24037</v>
      </c>
      <c r="F59" s="39"/>
    </row>
    <row r="60" spans="1:6" x14ac:dyDescent="0.35">
      <c r="A60" s="21">
        <v>2014</v>
      </c>
      <c r="B60" s="231">
        <f>+Ventas!C23</f>
        <v>0.15947306881798351</v>
      </c>
      <c r="C60" s="231">
        <f>+Ventas!D23</f>
        <v>0.73796471197888902</v>
      </c>
      <c r="E60" s="135">
        <f>+Ventas!F23</f>
        <v>24253</v>
      </c>
      <c r="F60" s="39"/>
    </row>
    <row r="61" spans="1:6" x14ac:dyDescent="0.35">
      <c r="A61" s="21">
        <v>2015</v>
      </c>
      <c r="B61" s="231">
        <f>+Ventas!C24</f>
        <v>-0.19205094472469764</v>
      </c>
      <c r="C61" s="231">
        <f>+Ventas!D24</f>
        <v>-2.2398537056889101E-2</v>
      </c>
      <c r="E61" s="135">
        <f>+Ventas!F24</f>
        <v>24201</v>
      </c>
      <c r="F61" s="39"/>
    </row>
    <row r="62" spans="1:6" x14ac:dyDescent="0.35">
      <c r="A62" s="21">
        <v>2016</v>
      </c>
      <c r="B62" s="307">
        <v>-0.2</v>
      </c>
      <c r="C62" s="307">
        <v>2.726</v>
      </c>
      <c r="E62" s="264">
        <f>+Ventas!F25</f>
        <v>24810.997821480003</v>
      </c>
      <c r="F62" s="39"/>
    </row>
    <row r="63" spans="1:6" x14ac:dyDescent="0.35">
      <c r="A63" s="21">
        <v>2017</v>
      </c>
      <c r="B63" s="211">
        <v>1.4</v>
      </c>
      <c r="C63" s="211">
        <v>-4</v>
      </c>
      <c r="E63" s="264">
        <f>+Ventas!F26</f>
        <v>24152.017719341493</v>
      </c>
    </row>
    <row r="65" spans="1:9" x14ac:dyDescent="0.35">
      <c r="B65" s="225" t="s">
        <v>125</v>
      </c>
      <c r="C65" s="177"/>
      <c r="D65" s="177"/>
      <c r="E65" s="177"/>
      <c r="F65" s="177"/>
      <c r="G65" s="177"/>
      <c r="H65" s="177"/>
      <c r="I65" s="177"/>
    </row>
    <row r="66" spans="1:9" ht="60" x14ac:dyDescent="0.35">
      <c r="B66" s="37" t="s">
        <v>9</v>
      </c>
      <c r="C66" s="37" t="s">
        <v>10</v>
      </c>
      <c r="D66" s="37" t="s">
        <v>46</v>
      </c>
      <c r="E66" s="37" t="s">
        <v>33</v>
      </c>
      <c r="F66" s="37" t="s">
        <v>114</v>
      </c>
      <c r="G66" s="37" t="s">
        <v>4</v>
      </c>
      <c r="H66" s="146" t="s">
        <v>230</v>
      </c>
      <c r="I66" s="146" t="s">
        <v>231</v>
      </c>
    </row>
    <row r="67" spans="1:9" x14ac:dyDescent="0.35">
      <c r="A67" s="21">
        <v>2013</v>
      </c>
      <c r="B67" s="135">
        <f>+E11</f>
        <v>114711</v>
      </c>
      <c r="C67" s="135">
        <f>+E21</f>
        <v>54736</v>
      </c>
      <c r="D67" s="135">
        <f>+E31</f>
        <v>394</v>
      </c>
      <c r="E67" s="135">
        <f>+E40</f>
        <v>27832</v>
      </c>
      <c r="F67" s="135">
        <f>+E50</f>
        <v>28204</v>
      </c>
      <c r="G67" s="135">
        <f>+E59</f>
        <v>24037</v>
      </c>
      <c r="H67" s="141">
        <f>+B67+C67+D67+E67+F67-G67</f>
        <v>201840</v>
      </c>
      <c r="I67" s="145">
        <f>+Rdos_c.publico!S14</f>
        <v>-1.6546804654154257</v>
      </c>
    </row>
    <row r="68" spans="1:9" x14ac:dyDescent="0.35">
      <c r="A68" s="21">
        <v>2014</v>
      </c>
      <c r="B68" s="135">
        <f>+E12</f>
        <v>115206</v>
      </c>
      <c r="C68" s="135">
        <f>+E22</f>
        <v>55133</v>
      </c>
      <c r="D68" s="135">
        <f>+E32</f>
        <v>438</v>
      </c>
      <c r="E68" s="135">
        <f>+E41</f>
        <v>27783</v>
      </c>
      <c r="F68" s="135">
        <f>+E51</f>
        <v>27667</v>
      </c>
      <c r="G68" s="135">
        <f>+E60</f>
        <v>24253</v>
      </c>
      <c r="H68" s="141">
        <f>+B68+C68+D68+E68+F68-G68</f>
        <v>201974</v>
      </c>
      <c r="I68" s="145">
        <f>+Rdos_c.publico!S15</f>
        <v>6.6389219183515813E-2</v>
      </c>
    </row>
    <row r="69" spans="1:9" x14ac:dyDescent="0.35">
      <c r="A69" s="21">
        <v>2015</v>
      </c>
      <c r="B69" s="135">
        <f>+E13</f>
        <v>119125</v>
      </c>
      <c r="C69" s="135">
        <f>+E23</f>
        <v>57142</v>
      </c>
      <c r="D69" s="135">
        <f>+E33</f>
        <v>459</v>
      </c>
      <c r="E69" s="135">
        <f>+E42</f>
        <v>27588</v>
      </c>
      <c r="F69" s="135">
        <f>+E52</f>
        <v>28376</v>
      </c>
      <c r="G69" s="135">
        <f>+E61</f>
        <v>24201</v>
      </c>
      <c r="H69" s="141">
        <f>+B69+C69+D69+E69+F69-G69</f>
        <v>208489</v>
      </c>
      <c r="I69" s="145">
        <f>+Rdos_c.publico!S16</f>
        <v>3.2256627090615719</v>
      </c>
    </row>
    <row r="70" spans="1:9" x14ac:dyDescent="0.35">
      <c r="A70" s="21">
        <v>2016</v>
      </c>
      <c r="B70" s="143">
        <f>+E14</f>
        <v>122880.94372499999</v>
      </c>
      <c r="C70" s="143">
        <f>+E24</f>
        <v>56971.981404802624</v>
      </c>
      <c r="D70" s="143">
        <f>+E34</f>
        <v>463.59000000000003</v>
      </c>
      <c r="E70" s="143">
        <f>+E43</f>
        <v>27229.356</v>
      </c>
      <c r="F70" s="143">
        <f>+E53</f>
        <v>28471.577343752149</v>
      </c>
      <c r="G70" s="143">
        <f>+E62</f>
        <v>24810.997821480003</v>
      </c>
      <c r="H70" s="144">
        <f>+B70+C70+D70+E70+F70-G70</f>
        <v>211206.45065207474</v>
      </c>
      <c r="I70" s="147">
        <f>+Rdos_c.publico!S17</f>
        <v>1.3034024107145825</v>
      </c>
    </row>
    <row r="71" spans="1:9" x14ac:dyDescent="0.35">
      <c r="A71" s="21">
        <v>2017</v>
      </c>
      <c r="B71" s="143">
        <f>+E15</f>
        <v>123192.7475288335</v>
      </c>
      <c r="C71" s="143">
        <f>+E25</f>
        <v>56947.597396761361</v>
      </c>
      <c r="D71" s="143">
        <f>+E35</f>
        <v>468.22590000000002</v>
      </c>
      <c r="E71" s="143">
        <f>+E44</f>
        <v>27610.566984000001</v>
      </c>
      <c r="F71" s="143">
        <f>+E54</f>
        <v>29891.724714361168</v>
      </c>
      <c r="G71" s="143">
        <f>+E63</f>
        <v>24152.017719341493</v>
      </c>
      <c r="H71" s="144">
        <f>+B71+C71+D71+E71+F71-G71</f>
        <v>213958.84480461452</v>
      </c>
      <c r="I71" s="147">
        <f>+Rdos_c.publico!S18</f>
        <v>1.3031771255291202</v>
      </c>
    </row>
    <row r="72" spans="1:9" x14ac:dyDescent="0.35">
      <c r="H72" s="135"/>
      <c r="I72" s="265"/>
    </row>
  </sheetData>
  <sheetProtection sheet="1" objects="1" scenarios="1"/>
  <mergeCells count="1">
    <mergeCell ref="D5:I6"/>
  </mergeCells>
  <conditionalFormatting sqref="D5">
    <cfRule type="expression" dxfId="0" priority="1">
      <formula>$B$6&lt;&gt;$C$6</formula>
    </cfRule>
  </conditionalFormatting>
  <hyperlinks>
    <hyperlink ref="C8" location="RA!A1" display="Remuneración de asalariados"/>
    <hyperlink ref="C17" location="CI!A1" display="Consumos Intermedios"/>
    <hyperlink ref="C27" location="'T pagados'!A1" display="Otros impuestos sobre la producción pagados por las AAPP"/>
    <hyperlink ref="C36" location="CCF!A1" display="Consumo de capital fijo"/>
    <hyperlink ref="C45" location="TSEadqmdo!A1" display="Transferencias sociales en especie adquiridas en el mercado"/>
    <hyperlink ref="C55" location="Ventas!A1" display="Ventas (producción de mercado)"/>
    <hyperlink ref="B65" location="Rdos_c.publico!A1" display="CONSUMO PÚBLICO: RESULTADOS"/>
    <hyperlink ref="E3" location="índice!A1" display="Volver al índic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21" sqref="D21"/>
    </sheetView>
  </sheetViews>
  <sheetFormatPr baseColWidth="10" defaultRowHeight="15" x14ac:dyDescent="0.25"/>
  <sheetData>
    <row r="1" spans="1:5" x14ac:dyDescent="0.25">
      <c r="A1" t="s">
        <v>283</v>
      </c>
    </row>
    <row r="2" spans="1:5" x14ac:dyDescent="0.25">
      <c r="C2" t="s">
        <v>288</v>
      </c>
      <c r="D2" t="s">
        <v>288</v>
      </c>
      <c r="E2" t="s">
        <v>288</v>
      </c>
    </row>
    <row r="3" spans="1:5" x14ac:dyDescent="0.25">
      <c r="B3" t="s">
        <v>285</v>
      </c>
      <c r="C3">
        <v>2015</v>
      </c>
      <c r="D3">
        <v>2016</v>
      </c>
      <c r="E3">
        <v>2017</v>
      </c>
    </row>
    <row r="4" spans="1:5" x14ac:dyDescent="0.25">
      <c r="A4" t="s">
        <v>146</v>
      </c>
      <c r="B4">
        <v>94.5</v>
      </c>
      <c r="C4">
        <v>2</v>
      </c>
      <c r="D4">
        <v>1</v>
      </c>
      <c r="E4">
        <v>0.9</v>
      </c>
    </row>
    <row r="5" spans="1:5" x14ac:dyDescent="0.25">
      <c r="A5" t="s">
        <v>284</v>
      </c>
      <c r="B5">
        <v>99.5</v>
      </c>
      <c r="C5">
        <v>1.2</v>
      </c>
      <c r="D5">
        <v>0.3</v>
      </c>
      <c r="E5">
        <v>0.4</v>
      </c>
    </row>
    <row r="7" spans="1:5" x14ac:dyDescent="0.25">
      <c r="A7" t="s">
        <v>286</v>
      </c>
      <c r="C7" s="1">
        <f>+supuestos__DBP!B4</f>
        <v>208489</v>
      </c>
      <c r="D7" s="1">
        <f>+C7*((1+D4/100)*(1+D5/100))</f>
        <v>211205.61166999998</v>
      </c>
      <c r="E7" s="1">
        <f>+D7*((1+E4/100)*(1+E5/100))</f>
        <v>213958.88802373008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B1" workbookViewId="0"/>
  </sheetViews>
  <sheetFormatPr baseColWidth="10" defaultRowHeight="15" x14ac:dyDescent="0.25"/>
  <cols>
    <col min="1" max="1" width="0" hidden="1" customWidth="1"/>
    <col min="3" max="3" width="16.7109375" customWidth="1"/>
    <col min="4" max="4" width="12.7109375" customWidth="1"/>
    <col min="9" max="9" width="11.42578125" customWidth="1"/>
    <col min="10" max="11" width="0" hidden="1" customWidth="1"/>
    <col min="12" max="12" width="3.42578125" customWidth="1"/>
    <col min="13" max="13" width="14.7109375" customWidth="1"/>
    <col min="14" max="14" width="12.140625" customWidth="1"/>
    <col min="20" max="20" width="3.140625" customWidth="1"/>
    <col min="21" max="21" width="16.5703125" customWidth="1"/>
    <col min="22" max="22" width="11.7109375" customWidth="1"/>
  </cols>
  <sheetData>
    <row r="1" spans="1:27" x14ac:dyDescent="0.25">
      <c r="C1" s="6" t="s">
        <v>131</v>
      </c>
      <c r="M1" s="6" t="s">
        <v>132</v>
      </c>
      <c r="U1" s="6" t="s">
        <v>205</v>
      </c>
    </row>
    <row r="2" spans="1:27" ht="45" x14ac:dyDescent="0.25">
      <c r="B2" s="214" t="s">
        <v>246</v>
      </c>
      <c r="C2" s="47" t="s">
        <v>129</v>
      </c>
      <c r="D2" s="47" t="s">
        <v>10</v>
      </c>
      <c r="E2" s="47" t="s">
        <v>33</v>
      </c>
      <c r="F2" s="47" t="s">
        <v>3</v>
      </c>
      <c r="G2" s="47" t="s">
        <v>128</v>
      </c>
      <c r="H2" s="47" t="s">
        <v>4</v>
      </c>
      <c r="I2" s="48" t="s">
        <v>127</v>
      </c>
      <c r="J2" t="s">
        <v>126</v>
      </c>
      <c r="M2" s="47" t="s">
        <v>129</v>
      </c>
      <c r="N2" s="47" t="s">
        <v>10</v>
      </c>
      <c r="O2" s="47" t="s">
        <v>33</v>
      </c>
      <c r="P2" s="47" t="s">
        <v>3</v>
      </c>
      <c r="Q2" s="47" t="s">
        <v>128</v>
      </c>
      <c r="R2" s="47" t="s">
        <v>4</v>
      </c>
      <c r="S2" s="48" t="s">
        <v>130</v>
      </c>
      <c r="U2" s="47" t="s">
        <v>129</v>
      </c>
      <c r="V2" s="47" t="s">
        <v>10</v>
      </c>
      <c r="W2" s="47" t="s">
        <v>33</v>
      </c>
      <c r="X2" s="47" t="s">
        <v>3</v>
      </c>
      <c r="Y2" s="47" t="s">
        <v>128</v>
      </c>
      <c r="Z2" s="47" t="s">
        <v>4</v>
      </c>
      <c r="AA2" s="48" t="s">
        <v>130</v>
      </c>
    </row>
    <row r="3" spans="1:27" x14ac:dyDescent="0.25">
      <c r="A3">
        <v>18</v>
      </c>
      <c r="B3">
        <v>2002</v>
      </c>
      <c r="C3" s="1">
        <f>+RA!N6</f>
        <v>73030</v>
      </c>
      <c r="D3" s="1">
        <f>+CI!H6</f>
        <v>31097</v>
      </c>
      <c r="E3" s="1">
        <f>+CCF!B15</f>
        <v>14991</v>
      </c>
      <c r="F3" s="1">
        <f>+'T pagados'!B5</f>
        <v>104</v>
      </c>
      <c r="G3" s="1">
        <f>+TSEadqmdo!K8</f>
        <v>17928</v>
      </c>
      <c r="H3" s="1">
        <f>+Ventas!F11</f>
        <v>12589</v>
      </c>
      <c r="I3" s="42">
        <f>+C3+D3+E3+F3+G3-H3</f>
        <v>124561</v>
      </c>
      <c r="J3" s="1" t="e">
        <f>+VLOOKUP($J$2,#REF!,$A3,FALSE)</f>
        <v>#REF!</v>
      </c>
      <c r="K3" s="1" t="e">
        <f>+J3-I3</f>
        <v>#REF!</v>
      </c>
      <c r="L3" s="1"/>
      <c r="M3" s="2"/>
      <c r="N3" s="2"/>
      <c r="O3" s="2"/>
      <c r="P3" s="2"/>
      <c r="Q3" s="2"/>
      <c r="R3" s="2"/>
      <c r="S3" s="44"/>
    </row>
    <row r="4" spans="1:27" x14ac:dyDescent="0.25">
      <c r="A4">
        <f>+A3+4</f>
        <v>22</v>
      </c>
      <c r="B4">
        <v>2003</v>
      </c>
      <c r="C4" s="1">
        <f>+RA!N7</f>
        <v>78782</v>
      </c>
      <c r="D4" s="1">
        <f>+CI!H7</f>
        <v>34401</v>
      </c>
      <c r="E4" s="1">
        <f>+CCF!B16</f>
        <v>16211</v>
      </c>
      <c r="F4" s="1">
        <f>+'T pagados'!B6</f>
        <v>112</v>
      </c>
      <c r="G4" s="1">
        <f>+TSEadqmdo!K9</f>
        <v>18657</v>
      </c>
      <c r="H4" s="1">
        <f>+Ventas!F12</f>
        <v>13475</v>
      </c>
      <c r="I4" s="42">
        <f t="shared" ref="I4:I14" si="0">+C4+D4+E4+F4+G4-H4</f>
        <v>134688</v>
      </c>
      <c r="J4" s="1" t="e">
        <f>+VLOOKUP($J$2,#REF!,$A4,FALSE)</f>
        <v>#REF!</v>
      </c>
      <c r="K4" s="1" t="e">
        <f t="shared" ref="K4:K15" si="1">+J4-I4</f>
        <v>#REF!</v>
      </c>
      <c r="L4" s="1"/>
      <c r="M4" s="41">
        <f>+(C4/C3-1)*100</f>
        <v>7.8762152540052144</v>
      </c>
      <c r="N4" s="41">
        <f t="shared" ref="N4:N17" si="2">+(D4/D3-1)*100</f>
        <v>10.624819114384021</v>
      </c>
      <c r="O4" s="41">
        <f t="shared" ref="O4:O17" si="3">+(E4/E3-1)*100</f>
        <v>8.1382162630911914</v>
      </c>
      <c r="P4" s="41">
        <f t="shared" ref="P4:P17" si="4">+(F4/F3-1)*100</f>
        <v>7.6923076923076872</v>
      </c>
      <c r="Q4" s="41">
        <f t="shared" ref="Q4:Q17" si="5">+(G4/G3-1)*100</f>
        <v>4.06626506024097</v>
      </c>
      <c r="R4" s="41">
        <f t="shared" ref="R4:R17" si="6">+(H4/H3-1)*100</f>
        <v>7.0378902216220451</v>
      </c>
      <c r="S4" s="45">
        <f>+(I4/I3-1)*100</f>
        <v>8.1301530976790382</v>
      </c>
      <c r="U4" s="41">
        <f>+M4*(C3/$I3)</f>
        <v>4.6178177760294217</v>
      </c>
      <c r="V4" s="41">
        <f>+N4*(D3/$I3)</f>
        <v>2.6525156349098022</v>
      </c>
      <c r="W4" s="41">
        <f>+O4*(E3/$I3)</f>
        <v>0.97943979255144109</v>
      </c>
      <c r="X4" s="41">
        <f>+P4*(F3/$I3)</f>
        <v>6.4225560167307542E-3</v>
      </c>
      <c r="Y4" s="41">
        <f>+Q4*(G3/$I3)</f>
        <v>0.58525541702459127</v>
      </c>
      <c r="Z4" s="41">
        <f>-R4*(H3/$I3)</f>
        <v>-0.71129807885293084</v>
      </c>
      <c r="AA4" s="2">
        <f>SUM(U4:Z4)</f>
        <v>8.1301530976790559</v>
      </c>
    </row>
    <row r="5" spans="1:27" x14ac:dyDescent="0.25">
      <c r="A5">
        <f t="shared" ref="A5:A15" si="7">+A4+4</f>
        <v>26</v>
      </c>
      <c r="B5">
        <v>2004</v>
      </c>
      <c r="C5" s="1">
        <f>+RA!N8</f>
        <v>84489</v>
      </c>
      <c r="D5" s="1">
        <f>+CI!H8</f>
        <v>38688</v>
      </c>
      <c r="E5" s="1">
        <f>+CCF!B17</f>
        <v>17735</v>
      </c>
      <c r="F5" s="1">
        <f>+'T pagados'!B7</f>
        <v>153</v>
      </c>
      <c r="G5" s="1">
        <f>+TSEadqmdo!K10</f>
        <v>21133</v>
      </c>
      <c r="H5" s="1">
        <f>+Ventas!F13</f>
        <v>14381</v>
      </c>
      <c r="I5" s="42">
        <f t="shared" si="0"/>
        <v>147817</v>
      </c>
      <c r="J5" s="1" t="e">
        <f>+VLOOKUP($J$2,#REF!,$A5,FALSE)</f>
        <v>#REF!</v>
      </c>
      <c r="K5" s="1" t="e">
        <f t="shared" si="1"/>
        <v>#REF!</v>
      </c>
      <c r="L5" s="1"/>
      <c r="M5" s="41">
        <f t="shared" ref="M5:M17" si="8">+(C5/C4-1)*100</f>
        <v>7.2440405168693323</v>
      </c>
      <c r="N5" s="41">
        <f t="shared" si="2"/>
        <v>12.461847039330243</v>
      </c>
      <c r="O5" s="41">
        <f t="shared" si="3"/>
        <v>9.4010239960520714</v>
      </c>
      <c r="P5" s="41">
        <f t="shared" si="4"/>
        <v>36.607142857142861</v>
      </c>
      <c r="Q5" s="41">
        <f t="shared" si="5"/>
        <v>13.271158278394179</v>
      </c>
      <c r="R5" s="41">
        <f t="shared" si="6"/>
        <v>6.7235621521335887</v>
      </c>
      <c r="S5" s="45">
        <f t="shared" ref="S5:S17" si="9">+(I5/I4-1)*100</f>
        <v>9.7477132335471506</v>
      </c>
      <c r="U5" s="41">
        <f t="shared" ref="U5:U17" si="10">+M5*(C4/$I4)</f>
        <v>4.2372000475172227</v>
      </c>
      <c r="V5" s="41">
        <f t="shared" ref="V5:V17" si="11">+N5*(D4/$I4)</f>
        <v>3.1829116179615089</v>
      </c>
      <c r="W5" s="41">
        <f t="shared" ref="W5:W17" si="12">+O5*(E4/$I4)</f>
        <v>1.131503920171063</v>
      </c>
      <c r="X5" s="41">
        <f t="shared" ref="X5:X17" si="13">+P5*(F4/$I4)</f>
        <v>3.0440722261819913E-2</v>
      </c>
      <c r="Y5" s="41">
        <f t="shared" ref="Y5:Y17" si="14">+Q5*(G4/$I4)</f>
        <v>1.838322641957711</v>
      </c>
      <c r="Z5" s="41">
        <f t="shared" ref="Z5:Z17" si="15">-R5*(H4/$I4)</f>
        <v>-0.67266571632216754</v>
      </c>
      <c r="AA5" s="2">
        <f t="shared" ref="AA5:AA17" si="16">SUM(U5:Z5)</f>
        <v>9.7477132335471595</v>
      </c>
    </row>
    <row r="6" spans="1:27" x14ac:dyDescent="0.25">
      <c r="A6">
        <f t="shared" si="7"/>
        <v>30</v>
      </c>
      <c r="B6">
        <v>2005</v>
      </c>
      <c r="C6" s="1">
        <f>+RA!N9</f>
        <v>90719</v>
      </c>
      <c r="D6" s="1">
        <f>+CI!H9</f>
        <v>43222</v>
      </c>
      <c r="E6" s="1">
        <f>+CCF!B18</f>
        <v>19450</v>
      </c>
      <c r="F6" s="1">
        <f>+'T pagados'!B8</f>
        <v>165</v>
      </c>
      <c r="G6" s="1">
        <f>+TSEadqmdo!K11</f>
        <v>23377</v>
      </c>
      <c r="H6" s="1">
        <f>+Ventas!F14</f>
        <v>15843</v>
      </c>
      <c r="I6" s="42">
        <f t="shared" si="0"/>
        <v>161090</v>
      </c>
      <c r="J6" s="1" t="e">
        <f>+VLOOKUP($J$2,#REF!,$A6,FALSE)</f>
        <v>#REF!</v>
      </c>
      <c r="K6" s="1" t="e">
        <f t="shared" si="1"/>
        <v>#REF!</v>
      </c>
      <c r="L6" s="1"/>
      <c r="M6" s="41">
        <f t="shared" si="8"/>
        <v>7.3737409603616966</v>
      </c>
      <c r="N6" s="41">
        <f t="shared" si="2"/>
        <v>11.719396195202636</v>
      </c>
      <c r="O6" s="41">
        <f t="shared" si="3"/>
        <v>9.6701437834789914</v>
      </c>
      <c r="P6" s="41">
        <f t="shared" si="4"/>
        <v>7.8431372549019551</v>
      </c>
      <c r="Q6" s="41">
        <f t="shared" si="5"/>
        <v>10.618464013627982</v>
      </c>
      <c r="R6" s="41">
        <f t="shared" si="6"/>
        <v>10.166191502677147</v>
      </c>
      <c r="S6" s="45">
        <f t="shared" si="9"/>
        <v>8.9793460833327732</v>
      </c>
      <c r="U6" s="41">
        <f t="shared" si="10"/>
        <v>4.2146708430018149</v>
      </c>
      <c r="V6" s="41">
        <f t="shared" si="11"/>
        <v>3.0673061961749974</v>
      </c>
      <c r="W6" s="41">
        <f t="shared" si="12"/>
        <v>1.160218378129714</v>
      </c>
      <c r="X6" s="41">
        <f t="shared" si="13"/>
        <v>8.1181460860388129E-3</v>
      </c>
      <c r="Y6" s="41">
        <f t="shared" si="14"/>
        <v>1.51809331808926</v>
      </c>
      <c r="Z6" s="41">
        <f t="shared" si="15"/>
        <v>-0.98906079814906311</v>
      </c>
      <c r="AA6" s="2">
        <f t="shared" si="16"/>
        <v>8.9793460833327625</v>
      </c>
    </row>
    <row r="7" spans="1:27" x14ac:dyDescent="0.25">
      <c r="A7">
        <f t="shared" si="7"/>
        <v>34</v>
      </c>
      <c r="B7">
        <v>2006</v>
      </c>
      <c r="C7" s="1">
        <f>+RA!N10</f>
        <v>98039</v>
      </c>
      <c r="D7" s="1">
        <f>+CI!H10</f>
        <v>47156</v>
      </c>
      <c r="E7" s="1">
        <f>+CCF!B19</f>
        <v>21277</v>
      </c>
      <c r="F7" s="1">
        <f>+'T pagados'!B9</f>
        <v>161</v>
      </c>
      <c r="G7" s="1">
        <f>+TSEadqmdo!K12</f>
        <v>26167</v>
      </c>
      <c r="H7" s="1">
        <f>+Ventas!F15</f>
        <v>17871</v>
      </c>
      <c r="I7" s="42">
        <f t="shared" si="0"/>
        <v>174929</v>
      </c>
      <c r="J7" s="1" t="e">
        <f>+VLOOKUP($J$2,#REF!,$A7,FALSE)</f>
        <v>#REF!</v>
      </c>
      <c r="K7" s="1" t="e">
        <f t="shared" si="1"/>
        <v>#REF!</v>
      </c>
      <c r="L7" s="1"/>
      <c r="M7" s="41">
        <f t="shared" si="8"/>
        <v>8.0688720113757828</v>
      </c>
      <c r="N7" s="41">
        <f t="shared" si="2"/>
        <v>9.1018462819860257</v>
      </c>
      <c r="O7" s="41">
        <f t="shared" si="3"/>
        <v>9.3933161953727584</v>
      </c>
      <c r="P7" s="41">
        <f t="shared" si="4"/>
        <v>-2.4242424242424288</v>
      </c>
      <c r="Q7" s="41">
        <f t="shared" si="5"/>
        <v>11.934807716986784</v>
      </c>
      <c r="R7" s="41">
        <f t="shared" si="6"/>
        <v>12.800605945843579</v>
      </c>
      <c r="S7" s="45">
        <f t="shared" si="9"/>
        <v>8.5908498354956961</v>
      </c>
      <c r="U7" s="41">
        <f t="shared" si="10"/>
        <v>4.544043702278227</v>
      </c>
      <c r="V7" s="41">
        <f t="shared" si="11"/>
        <v>2.4421131044757591</v>
      </c>
      <c r="W7" s="41">
        <f t="shared" si="12"/>
        <v>1.1341486125768214</v>
      </c>
      <c r="X7" s="41">
        <f t="shared" si="13"/>
        <v>-2.4830839903159769E-3</v>
      </c>
      <c r="Y7" s="41">
        <f t="shared" si="14"/>
        <v>1.731951083245391</v>
      </c>
      <c r="Z7" s="41">
        <f t="shared" si="15"/>
        <v>-1.2589235830901968</v>
      </c>
      <c r="AA7" s="2">
        <f t="shared" si="16"/>
        <v>8.5908498354956855</v>
      </c>
    </row>
    <row r="8" spans="1:27" x14ac:dyDescent="0.25">
      <c r="A8">
        <f t="shared" si="7"/>
        <v>38</v>
      </c>
      <c r="B8">
        <v>2007</v>
      </c>
      <c r="C8" s="1">
        <f>+RA!N11</f>
        <v>107445</v>
      </c>
      <c r="D8" s="1">
        <f>+CI!H11</f>
        <v>54226</v>
      </c>
      <c r="E8" s="1">
        <f>+CCF!B20</f>
        <v>22874</v>
      </c>
      <c r="F8" s="1">
        <f>+'T pagados'!B10</f>
        <v>177</v>
      </c>
      <c r="G8" s="1">
        <f>+TSEadqmdo!K13</f>
        <v>26026</v>
      </c>
      <c r="H8" s="1">
        <f>+Ventas!F16</f>
        <v>19706</v>
      </c>
      <c r="I8" s="42">
        <f t="shared" si="0"/>
        <v>191042</v>
      </c>
      <c r="J8" s="1" t="e">
        <f>+VLOOKUP($J$2,#REF!,$A8,FALSE)</f>
        <v>#REF!</v>
      </c>
      <c r="K8" s="1" t="e">
        <f t="shared" si="1"/>
        <v>#REF!</v>
      </c>
      <c r="L8" s="1"/>
      <c r="M8" s="41">
        <f t="shared" si="8"/>
        <v>9.5941411071104312</v>
      </c>
      <c r="N8" s="41">
        <f t="shared" si="2"/>
        <v>14.992789888879464</v>
      </c>
      <c r="O8" s="41">
        <f t="shared" si="3"/>
        <v>7.5057573906095687</v>
      </c>
      <c r="P8" s="41">
        <f t="shared" si="4"/>
        <v>9.9378881987577614</v>
      </c>
      <c r="Q8" s="41">
        <f t="shared" si="5"/>
        <v>-0.53884663889631756</v>
      </c>
      <c r="R8" s="41">
        <f t="shared" si="6"/>
        <v>10.268032007162443</v>
      </c>
      <c r="S8" s="45">
        <f t="shared" si="9"/>
        <v>9.2111656729301661</v>
      </c>
      <c r="U8" s="41">
        <f t="shared" si="10"/>
        <v>5.3770386842661857</v>
      </c>
      <c r="V8" s="41">
        <f t="shared" si="11"/>
        <v>4.0416397509846851</v>
      </c>
      <c r="W8" s="41">
        <f t="shared" si="12"/>
        <v>0.91294182211068375</v>
      </c>
      <c r="X8" s="41">
        <f t="shared" si="13"/>
        <v>9.1465680361746734E-3</v>
      </c>
      <c r="Y8" s="41">
        <f t="shared" si="14"/>
        <v>-8.0604130818789005E-2</v>
      </c>
      <c r="Z8" s="41">
        <f t="shared" si="15"/>
        <v>-1.0489970216487834</v>
      </c>
      <c r="AA8" s="2">
        <f t="shared" si="16"/>
        <v>9.2111656729301554</v>
      </c>
    </row>
    <row r="9" spans="1:27" x14ac:dyDescent="0.25">
      <c r="A9">
        <f t="shared" si="7"/>
        <v>42</v>
      </c>
      <c r="B9">
        <v>2008</v>
      </c>
      <c r="C9" s="1">
        <f>+RA!N12</f>
        <v>118136</v>
      </c>
      <c r="D9" s="1">
        <f>+CI!H12</f>
        <v>59219</v>
      </c>
      <c r="E9" s="1">
        <f>+CCF!B21</f>
        <v>24414</v>
      </c>
      <c r="F9" s="1">
        <f>+'T pagados'!B11</f>
        <v>246</v>
      </c>
      <c r="G9" s="1">
        <f>+TSEadqmdo!K14</f>
        <v>28872</v>
      </c>
      <c r="H9" s="1">
        <f>+Ventas!F17</f>
        <v>21366</v>
      </c>
      <c r="I9" s="42">
        <f t="shared" si="0"/>
        <v>209521</v>
      </c>
      <c r="J9" s="1" t="e">
        <f>+VLOOKUP($J$2,#REF!,$A9,FALSE)</f>
        <v>#REF!</v>
      </c>
      <c r="K9" s="1" t="e">
        <f t="shared" si="1"/>
        <v>#REF!</v>
      </c>
      <c r="L9" s="1"/>
      <c r="M9" s="41">
        <f>+(C9/C8-1)*100</f>
        <v>9.9502070826934741</v>
      </c>
      <c r="N9" s="41">
        <f t="shared" si="2"/>
        <v>9.2077601150739596</v>
      </c>
      <c r="O9" s="41">
        <f t="shared" si="3"/>
        <v>6.7325347556177251</v>
      </c>
      <c r="P9" s="41">
        <f t="shared" si="4"/>
        <v>38.983050847457633</v>
      </c>
      <c r="Q9" s="41">
        <f t="shared" si="5"/>
        <v>10.935218627526311</v>
      </c>
      <c r="R9" s="41">
        <f t="shared" si="6"/>
        <v>8.4238303054907213</v>
      </c>
      <c r="S9" s="45">
        <f t="shared" si="9"/>
        <v>9.6727421195339289</v>
      </c>
      <c r="U9" s="41">
        <f t="shared" si="10"/>
        <v>5.5961516315783983</v>
      </c>
      <c r="V9" s="41">
        <f t="shared" si="11"/>
        <v>2.6135614158143263</v>
      </c>
      <c r="W9" s="41">
        <f t="shared" si="12"/>
        <v>0.8061054637200189</v>
      </c>
      <c r="X9" s="41">
        <f t="shared" si="13"/>
        <v>3.6117712335507382E-2</v>
      </c>
      <c r="Y9" s="41">
        <f t="shared" si="14"/>
        <v>1.4897247725631002</v>
      </c>
      <c r="Z9" s="41">
        <f t="shared" si="15"/>
        <v>-0.86891887647742472</v>
      </c>
      <c r="AA9" s="2">
        <f t="shared" si="16"/>
        <v>9.6727421195339272</v>
      </c>
    </row>
    <row r="10" spans="1:27" x14ac:dyDescent="0.25">
      <c r="A10">
        <f t="shared" si="7"/>
        <v>46</v>
      </c>
      <c r="B10">
        <v>2009</v>
      </c>
      <c r="C10" s="1">
        <f>+RA!N13</f>
        <v>125564</v>
      </c>
      <c r="D10" s="1">
        <f>+CI!H13</f>
        <v>61032</v>
      </c>
      <c r="E10" s="1">
        <f>+CCF!B22</f>
        <v>25130</v>
      </c>
      <c r="F10" s="1">
        <f>+'T pagados'!B12</f>
        <v>285</v>
      </c>
      <c r="G10" s="1">
        <f>+TSEadqmdo!K15</f>
        <v>31689</v>
      </c>
      <c r="H10" s="1">
        <f>+Ventas!F18</f>
        <v>22672</v>
      </c>
      <c r="I10" s="42">
        <f t="shared" si="0"/>
        <v>221028</v>
      </c>
      <c r="J10" s="1" t="e">
        <f>+VLOOKUP($J$2,#REF!,$A10,FALSE)</f>
        <v>#REF!</v>
      </c>
      <c r="K10" s="1" t="e">
        <f t="shared" si="1"/>
        <v>#REF!</v>
      </c>
      <c r="L10" s="1"/>
      <c r="M10" s="41">
        <f t="shared" si="8"/>
        <v>6.2876684499221236</v>
      </c>
      <c r="N10" s="41">
        <f t="shared" si="2"/>
        <v>3.0615174183961313</v>
      </c>
      <c r="O10" s="41">
        <f t="shared" si="3"/>
        <v>2.9327435078233766</v>
      </c>
      <c r="P10" s="41">
        <f t="shared" si="4"/>
        <v>15.853658536585357</v>
      </c>
      <c r="Q10" s="41">
        <f t="shared" si="5"/>
        <v>9.7568578553616003</v>
      </c>
      <c r="R10" s="41">
        <f t="shared" si="6"/>
        <v>6.112515211083025</v>
      </c>
      <c r="S10" s="45">
        <f t="shared" si="9"/>
        <v>5.4920509161372921</v>
      </c>
      <c r="U10" s="41">
        <f t="shared" si="10"/>
        <v>3.545229356484553</v>
      </c>
      <c r="V10" s="41">
        <f t="shared" si="11"/>
        <v>0.86530705752645554</v>
      </c>
      <c r="W10" s="41">
        <f t="shared" si="12"/>
        <v>0.34173185504078307</v>
      </c>
      <c r="X10" s="41">
        <f t="shared" si="13"/>
        <v>1.8613885958925349E-2</v>
      </c>
      <c r="Y10" s="41">
        <f t="shared" si="14"/>
        <v>1.3444953011869938</v>
      </c>
      <c r="Z10" s="41">
        <f t="shared" si="15"/>
        <v>-0.6233265400604231</v>
      </c>
      <c r="AA10" s="2">
        <f t="shared" si="16"/>
        <v>5.4920509161372877</v>
      </c>
    </row>
    <row r="11" spans="1:27" x14ac:dyDescent="0.25">
      <c r="A11">
        <f t="shared" si="7"/>
        <v>50</v>
      </c>
      <c r="B11">
        <v>2010</v>
      </c>
      <c r="C11" s="1">
        <f>+RA!N14</f>
        <v>124884</v>
      </c>
      <c r="D11" s="1">
        <f>+CI!H14</f>
        <v>61050</v>
      </c>
      <c r="E11" s="1">
        <f>+CCF!B23</f>
        <v>26770</v>
      </c>
      <c r="F11" s="1">
        <f>+'T pagados'!B13</f>
        <v>305</v>
      </c>
      <c r="G11" s="1">
        <f>+TSEadqmdo!K16</f>
        <v>31558</v>
      </c>
      <c r="H11" s="1">
        <f>+Ventas!F19</f>
        <v>22852</v>
      </c>
      <c r="I11" s="42">
        <f t="shared" si="0"/>
        <v>221715</v>
      </c>
      <c r="J11" s="1" t="e">
        <f>+VLOOKUP($J$2,#REF!,$A11,FALSE)</f>
        <v>#REF!</v>
      </c>
      <c r="K11" s="1" t="e">
        <f t="shared" si="1"/>
        <v>#REF!</v>
      </c>
      <c r="L11" s="1"/>
      <c r="M11" s="41">
        <f t="shared" si="8"/>
        <v>-0.54155649708514941</v>
      </c>
      <c r="N11" s="41">
        <f t="shared" si="2"/>
        <v>2.9492725127799879E-2</v>
      </c>
      <c r="O11" s="41">
        <f t="shared" si="3"/>
        <v>6.5260644647831212</v>
      </c>
      <c r="P11" s="41">
        <f t="shared" si="4"/>
        <v>7.0175438596491224</v>
      </c>
      <c r="Q11" s="41">
        <f t="shared" si="5"/>
        <v>-0.41339265991353624</v>
      </c>
      <c r="R11" s="41">
        <f t="shared" si="6"/>
        <v>0.79393083980239254</v>
      </c>
      <c r="S11" s="45">
        <f t="shared" si="9"/>
        <v>0.31082034855312024</v>
      </c>
      <c r="U11" s="41">
        <f t="shared" si="10"/>
        <v>-0.30765332898999087</v>
      </c>
      <c r="V11" s="41">
        <f t="shared" si="11"/>
        <v>8.1437645909110262E-3</v>
      </c>
      <c r="W11" s="41">
        <f t="shared" si="12"/>
        <v>0.74198744050527465</v>
      </c>
      <c r="X11" s="41">
        <f t="shared" si="13"/>
        <v>9.0486273232350655E-3</v>
      </c>
      <c r="Y11" s="41">
        <f t="shared" si="14"/>
        <v>-5.9268508967189909E-2</v>
      </c>
      <c r="Z11" s="41">
        <f t="shared" si="15"/>
        <v>-8.1437645909114884E-2</v>
      </c>
      <c r="AA11" s="2">
        <f t="shared" si="16"/>
        <v>0.31082034855312507</v>
      </c>
    </row>
    <row r="12" spans="1:27" x14ac:dyDescent="0.25">
      <c r="A12">
        <f t="shared" si="7"/>
        <v>54</v>
      </c>
      <c r="B12">
        <v>2011</v>
      </c>
      <c r="C12" s="1">
        <f>+RA!N15</f>
        <v>122601</v>
      </c>
      <c r="D12" s="1">
        <f>+CI!H15</f>
        <v>61292</v>
      </c>
      <c r="E12" s="1">
        <f>+CCF!B24</f>
        <v>27364</v>
      </c>
      <c r="F12" s="1">
        <f>+'T pagados'!B14</f>
        <v>338</v>
      </c>
      <c r="G12" s="1">
        <f>+TSEadqmdo!K17</f>
        <v>30538</v>
      </c>
      <c r="H12" s="1">
        <f>+Ventas!F20</f>
        <v>22460</v>
      </c>
      <c r="I12" s="42">
        <f t="shared" si="0"/>
        <v>219673</v>
      </c>
      <c r="J12" s="1" t="e">
        <f>+VLOOKUP($J$2,#REF!,$A12,FALSE)</f>
        <v>#REF!</v>
      </c>
      <c r="K12" s="1" t="e">
        <f t="shared" si="1"/>
        <v>#REF!</v>
      </c>
      <c r="L12" s="1"/>
      <c r="M12" s="41">
        <f t="shared" si="8"/>
        <v>-1.8280964735274297</v>
      </c>
      <c r="N12" s="41">
        <f t="shared" si="2"/>
        <v>0.39639639639639235</v>
      </c>
      <c r="O12" s="41">
        <f t="shared" si="3"/>
        <v>2.2189017556966784</v>
      </c>
      <c r="P12" s="41">
        <f t="shared" si="4"/>
        <v>10.81967213114754</v>
      </c>
      <c r="Q12" s="41">
        <f t="shared" si="5"/>
        <v>-3.2321439888459369</v>
      </c>
      <c r="R12" s="41">
        <f t="shared" si="6"/>
        <v>-1.7153859618414091</v>
      </c>
      <c r="S12" s="45">
        <f t="shared" si="9"/>
        <v>-0.92100218749294749</v>
      </c>
      <c r="U12" s="41">
        <f t="shared" si="10"/>
        <v>-1.0297002909140089</v>
      </c>
      <c r="V12" s="41">
        <f t="shared" si="11"/>
        <v>0.10914913289583363</v>
      </c>
      <c r="W12" s="41">
        <f t="shared" si="12"/>
        <v>0.26791150801704927</v>
      </c>
      <c r="X12" s="41">
        <f t="shared" si="13"/>
        <v>1.4883972667613828E-2</v>
      </c>
      <c r="Y12" s="41">
        <f t="shared" si="14"/>
        <v>-0.46005006427170053</v>
      </c>
      <c r="Z12" s="41">
        <f t="shared" si="15"/>
        <v>0.1768035541122607</v>
      </c>
      <c r="AA12" s="2">
        <f t="shared" si="16"/>
        <v>-0.92100218749295204</v>
      </c>
    </row>
    <row r="13" spans="1:27" x14ac:dyDescent="0.25">
      <c r="A13">
        <f t="shared" si="7"/>
        <v>58</v>
      </c>
      <c r="B13">
        <v>2012</v>
      </c>
      <c r="C13" s="1">
        <f>+RA!N16</f>
        <v>113925</v>
      </c>
      <c r="D13" s="1">
        <f>+CI!H16</f>
        <v>58599</v>
      </c>
      <c r="E13" s="1">
        <f>+CCF!B25</f>
        <v>27898</v>
      </c>
      <c r="F13" s="1">
        <f>+'T pagados'!B15</f>
        <v>379</v>
      </c>
      <c r="G13" s="1">
        <f>+TSEadqmdo!K18</f>
        <v>28570</v>
      </c>
      <c r="H13" s="1">
        <f>+Ventas!F21</f>
        <v>24135</v>
      </c>
      <c r="I13" s="42">
        <f t="shared" si="0"/>
        <v>205236</v>
      </c>
      <c r="J13" s="1" t="e">
        <f>+VLOOKUP($J$2,#REF!,$A13,FALSE)</f>
        <v>#REF!</v>
      </c>
      <c r="K13" s="1" t="e">
        <f t="shared" si="1"/>
        <v>#REF!</v>
      </c>
      <c r="L13" s="1"/>
      <c r="M13" s="41">
        <f t="shared" si="8"/>
        <v>-7.0766143832432071</v>
      </c>
      <c r="N13" s="41">
        <f t="shared" si="2"/>
        <v>-4.3937218560334168</v>
      </c>
      <c r="O13" s="41">
        <f t="shared" si="3"/>
        <v>1.9514690834673276</v>
      </c>
      <c r="P13" s="41">
        <f t="shared" si="4"/>
        <v>12.130177514792905</v>
      </c>
      <c r="Q13" s="41">
        <f t="shared" si="5"/>
        <v>-6.4444298906280668</v>
      </c>
      <c r="R13" s="41">
        <f t="shared" si="6"/>
        <v>7.4577025823686638</v>
      </c>
      <c r="S13" s="45">
        <f t="shared" si="9"/>
        <v>-6.5720411702849262</v>
      </c>
      <c r="U13" s="41">
        <f t="shared" si="10"/>
        <v>-3.9495067668762225</v>
      </c>
      <c r="V13" s="41">
        <f t="shared" si="11"/>
        <v>-1.225913061687145</v>
      </c>
      <c r="W13" s="41">
        <f t="shared" si="12"/>
        <v>0.24308859076900644</v>
      </c>
      <c r="X13" s="41">
        <f t="shared" si="13"/>
        <v>1.8664105283762691E-2</v>
      </c>
      <c r="Y13" s="41">
        <f t="shared" si="14"/>
        <v>-0.89587705362060832</v>
      </c>
      <c r="Z13" s="41">
        <f t="shared" si="15"/>
        <v>-0.76249698415372025</v>
      </c>
      <c r="AA13" s="2">
        <f t="shared" si="16"/>
        <v>-6.5720411702849262</v>
      </c>
    </row>
    <row r="14" spans="1:27" x14ac:dyDescent="0.25">
      <c r="A14">
        <f t="shared" si="7"/>
        <v>62</v>
      </c>
      <c r="B14">
        <v>2013</v>
      </c>
      <c r="C14" s="1">
        <f>+RA!N17</f>
        <v>114711</v>
      </c>
      <c r="D14" s="1">
        <f>+CI!H17</f>
        <v>54736</v>
      </c>
      <c r="E14" s="1">
        <f>+CCF!B26</f>
        <v>27832</v>
      </c>
      <c r="F14" s="1">
        <f>+'T pagados'!B16</f>
        <v>394</v>
      </c>
      <c r="G14" s="1">
        <f>+TSEadqmdo!K19</f>
        <v>28204</v>
      </c>
      <c r="H14" s="1">
        <f>+Ventas!F22</f>
        <v>24037</v>
      </c>
      <c r="I14" s="42">
        <f t="shared" si="0"/>
        <v>201840</v>
      </c>
      <c r="J14" s="1" t="e">
        <f>+VLOOKUP($J$2,#REF!,$A14,FALSE)</f>
        <v>#REF!</v>
      </c>
      <c r="K14" s="1" t="e">
        <f t="shared" si="1"/>
        <v>#REF!</v>
      </c>
      <c r="L14" s="1"/>
      <c r="M14" s="41">
        <f t="shared" si="8"/>
        <v>0.6899275839368002</v>
      </c>
      <c r="N14" s="41">
        <f t="shared" si="2"/>
        <v>-6.592262666598403</v>
      </c>
      <c r="O14" s="41">
        <f t="shared" si="3"/>
        <v>-0.23657609864506934</v>
      </c>
      <c r="P14" s="41">
        <f t="shared" si="4"/>
        <v>3.9577836411609502</v>
      </c>
      <c r="Q14" s="41">
        <f t="shared" si="5"/>
        <v>-1.2810640532026629</v>
      </c>
      <c r="R14" s="41">
        <f t="shared" si="6"/>
        <v>-0.40604930598715505</v>
      </c>
      <c r="S14" s="45">
        <f t="shared" si="9"/>
        <v>-1.6546804654154257</v>
      </c>
      <c r="U14" s="41">
        <f t="shared" si="10"/>
        <v>0.38297374729579586</v>
      </c>
      <c r="V14" s="41">
        <f t="shared" si="11"/>
        <v>-1.8822233916077094</v>
      </c>
      <c r="W14" s="41">
        <f t="shared" si="12"/>
        <v>-3.2158100917968307E-2</v>
      </c>
      <c r="X14" s="41">
        <f t="shared" si="13"/>
        <v>7.3086592995380934E-3</v>
      </c>
      <c r="Y14" s="41">
        <f t="shared" si="14"/>
        <v>-0.17833128690872985</v>
      </c>
      <c r="Z14" s="41">
        <f t="shared" si="15"/>
        <v>4.7749907423648812E-2</v>
      </c>
      <c r="AA14" s="2">
        <f t="shared" si="16"/>
        <v>-1.6546804654154248</v>
      </c>
    </row>
    <row r="15" spans="1:27" x14ac:dyDescent="0.25">
      <c r="A15">
        <f t="shared" si="7"/>
        <v>66</v>
      </c>
      <c r="B15">
        <v>2014</v>
      </c>
      <c r="C15" s="1">
        <f>+RA!N18</f>
        <v>115206</v>
      </c>
      <c r="D15" s="1">
        <f>+CI!H18</f>
        <v>55133</v>
      </c>
      <c r="E15" s="1">
        <f>+CCF!B27</f>
        <v>27783</v>
      </c>
      <c r="F15" s="1">
        <f>+'T pagados'!B17</f>
        <v>438</v>
      </c>
      <c r="G15" s="1">
        <f>+TSEadqmdo!K20</f>
        <v>27667</v>
      </c>
      <c r="H15" s="1">
        <f>+Ventas!F23</f>
        <v>24253</v>
      </c>
      <c r="I15" s="42">
        <f>+C15+D15+E15+F15+G15-H15</f>
        <v>201974</v>
      </c>
      <c r="J15" s="1" t="e">
        <f>+VLOOKUP($J$2,#REF!,$A15,FALSE)</f>
        <v>#REF!</v>
      </c>
      <c r="K15" s="1" t="e">
        <f t="shared" si="1"/>
        <v>#REF!</v>
      </c>
      <c r="L15" s="1"/>
      <c r="M15" s="41">
        <f t="shared" si="8"/>
        <v>0.43151920914297204</v>
      </c>
      <c r="N15" s="41">
        <f t="shared" si="2"/>
        <v>0.72529961999414638</v>
      </c>
      <c r="O15" s="41">
        <f t="shared" si="3"/>
        <v>-0.17605633802817433</v>
      </c>
      <c r="P15" s="41">
        <f t="shared" si="4"/>
        <v>11.16751269035532</v>
      </c>
      <c r="Q15" s="41">
        <f t="shared" si="5"/>
        <v>-1.9039852503191068</v>
      </c>
      <c r="R15" s="41">
        <f t="shared" si="6"/>
        <v>0.89861463576985656</v>
      </c>
      <c r="S15" s="45">
        <f t="shared" si="9"/>
        <v>6.6389219183515813E-2</v>
      </c>
      <c r="U15" s="41">
        <f t="shared" si="10"/>
        <v>0.24524375743162635</v>
      </c>
      <c r="V15" s="41">
        <f t="shared" si="11"/>
        <v>0.19669044787950651</v>
      </c>
      <c r="W15" s="41">
        <f t="shared" si="12"/>
        <v>-2.4276654776060981E-2</v>
      </c>
      <c r="X15" s="41">
        <f t="shared" si="13"/>
        <v>2.1799445105033673E-2</v>
      </c>
      <c r="Y15" s="41">
        <f t="shared" si="14"/>
        <v>-0.26605231866825252</v>
      </c>
      <c r="Z15" s="41">
        <f t="shared" si="15"/>
        <v>-0.10701545778834741</v>
      </c>
      <c r="AA15" s="2">
        <f t="shared" si="16"/>
        <v>6.6389219183505613E-2</v>
      </c>
    </row>
    <row r="16" spans="1:27" s="240" customFormat="1" x14ac:dyDescent="0.25">
      <c r="B16" s="240">
        <v>2015</v>
      </c>
      <c r="C16" s="236">
        <f>+RA!N19</f>
        <v>119125</v>
      </c>
      <c r="D16" s="236">
        <f>+CI!H19</f>
        <v>57142</v>
      </c>
      <c r="E16" s="236">
        <f>+CCF!B28</f>
        <v>27588</v>
      </c>
      <c r="F16" s="236">
        <f>+'T pagados'!B18</f>
        <v>459</v>
      </c>
      <c r="G16" s="236">
        <f>+TSEadqmdo!K21</f>
        <v>28376</v>
      </c>
      <c r="H16" s="236">
        <f>+Ventas!F24</f>
        <v>24201</v>
      </c>
      <c r="I16" s="241">
        <f>+C16+D16+E16+F16+G16-H16</f>
        <v>208489</v>
      </c>
      <c r="J16" s="236"/>
      <c r="K16" s="236"/>
      <c r="L16" s="236"/>
      <c r="M16" s="41">
        <f t="shared" si="8"/>
        <v>3.4017325486519701</v>
      </c>
      <c r="N16" s="41">
        <f t="shared" si="2"/>
        <v>3.6439156222226154</v>
      </c>
      <c r="O16" s="41">
        <f t="shared" si="3"/>
        <v>-0.70186804880681963</v>
      </c>
      <c r="P16" s="41">
        <f t="shared" si="4"/>
        <v>4.7945205479452024</v>
      </c>
      <c r="Q16" s="41">
        <f t="shared" si="5"/>
        <v>2.5626197274731588</v>
      </c>
      <c r="R16" s="41">
        <f t="shared" si="6"/>
        <v>-0.21440646517956186</v>
      </c>
      <c r="S16" s="45">
        <f t="shared" si="9"/>
        <v>3.2256627090615719</v>
      </c>
      <c r="U16" s="41">
        <f t="shared" si="10"/>
        <v>1.9403487577608942</v>
      </c>
      <c r="V16" s="41">
        <f t="shared" si="11"/>
        <v>0.99468248388406166</v>
      </c>
      <c r="W16" s="41">
        <f t="shared" si="12"/>
        <v>-9.6547080317267914E-2</v>
      </c>
      <c r="X16" s="41">
        <f t="shared" si="13"/>
        <v>1.0397377880321223E-2</v>
      </c>
      <c r="Y16" s="41">
        <f t="shared" si="14"/>
        <v>0.35103528176893994</v>
      </c>
      <c r="Z16" s="41">
        <f t="shared" si="15"/>
        <v>2.5745888084604523E-2</v>
      </c>
      <c r="AA16" s="41">
        <f t="shared" si="16"/>
        <v>3.2256627090615533</v>
      </c>
    </row>
    <row r="17" spans="2:27" s="4" customFormat="1" x14ac:dyDescent="0.25">
      <c r="B17" s="4">
        <v>2016</v>
      </c>
      <c r="C17" s="15">
        <f>+RA!N20</f>
        <v>122880.94372499999</v>
      </c>
      <c r="D17" s="1">
        <f>+CI!H20</f>
        <v>56971.981404802624</v>
      </c>
      <c r="E17" s="1">
        <f>+CCF!B29</f>
        <v>27229.356</v>
      </c>
      <c r="F17" s="15">
        <f>+'T pagados'!B19</f>
        <v>463.59000000000003</v>
      </c>
      <c r="G17" s="15">
        <f>+TSEadqmdo!K22</f>
        <v>28471.577343752149</v>
      </c>
      <c r="H17" s="1">
        <f>+Ventas!F25</f>
        <v>24810.997821480003</v>
      </c>
      <c r="I17" s="43">
        <f>+C17+D17+E17+F17+G17-H17</f>
        <v>211206.45065207474</v>
      </c>
      <c r="J17" s="15"/>
      <c r="K17" s="15"/>
      <c r="L17" s="15"/>
      <c r="M17" s="40">
        <f t="shared" si="8"/>
        <v>3.1529433158447029</v>
      </c>
      <c r="N17" s="40">
        <f t="shared" si="2"/>
        <v>-0.29753700465048327</v>
      </c>
      <c r="O17" s="40">
        <f t="shared" si="3"/>
        <v>-1.3000000000000012</v>
      </c>
      <c r="P17" s="40">
        <f t="shared" si="4"/>
        <v>1.0000000000000009</v>
      </c>
      <c r="Q17" s="40">
        <f t="shared" si="5"/>
        <v>0.33682458328216924</v>
      </c>
      <c r="R17" s="40">
        <f t="shared" si="6"/>
        <v>2.5205480000000113</v>
      </c>
      <c r="S17" s="46">
        <f t="shared" si="9"/>
        <v>1.3034024107145825</v>
      </c>
      <c r="U17" s="41">
        <f t="shared" si="10"/>
        <v>1.801506902042795</v>
      </c>
      <c r="V17" s="41">
        <f t="shared" si="11"/>
        <v>-8.1547993034346719E-2</v>
      </c>
      <c r="W17" s="41">
        <f t="shared" si="12"/>
        <v>-0.17202058621797808</v>
      </c>
      <c r="X17" s="41">
        <f t="shared" si="13"/>
        <v>2.2015549981054179E-3</v>
      </c>
      <c r="Y17" s="41">
        <f t="shared" si="14"/>
        <v>4.5842871207664837E-2</v>
      </c>
      <c r="Z17" s="41">
        <f t="shared" si="15"/>
        <v>-0.29258033828163726</v>
      </c>
      <c r="AA17" s="2">
        <f t="shared" si="16"/>
        <v>1.3034024107146032</v>
      </c>
    </row>
    <row r="18" spans="2:27" x14ac:dyDescent="0.25">
      <c r="B18" s="4">
        <v>2017</v>
      </c>
      <c r="C18" s="15">
        <f>+RA!N21</f>
        <v>123192.7475288335</v>
      </c>
      <c r="D18" s="1">
        <f>+CI!H21</f>
        <v>56947.597396761361</v>
      </c>
      <c r="E18" s="1">
        <f>+CCF!B30</f>
        <v>27610.566984000001</v>
      </c>
      <c r="F18" s="15">
        <f>+'T pagados'!B20</f>
        <v>468.22590000000002</v>
      </c>
      <c r="G18" s="15">
        <f>+TSEadqmdo!K23</f>
        <v>29891.724714361168</v>
      </c>
      <c r="H18" s="1">
        <f>+Ventas!F26</f>
        <v>24152.017719341493</v>
      </c>
      <c r="I18" s="43">
        <f>+C18+D18+E18+F18+G18-H18</f>
        <v>213958.84480461452</v>
      </c>
      <c r="J18" s="15"/>
      <c r="K18" s="15"/>
      <c r="L18" s="15"/>
      <c r="M18" s="40">
        <f t="shared" ref="M18:S18" si="17">+(C18/C17-1)*100</f>
        <v>0.25374463637852784</v>
      </c>
      <c r="N18" s="40">
        <f t="shared" si="17"/>
        <v>-4.2800000000009497E-2</v>
      </c>
      <c r="O18" s="40">
        <f t="shared" si="17"/>
        <v>1.4000000000000012</v>
      </c>
      <c r="P18" s="40">
        <f t="shared" si="17"/>
        <v>1.0000000000000009</v>
      </c>
      <c r="Q18" s="40">
        <f t="shared" si="17"/>
        <v>4.9879476414771196</v>
      </c>
      <c r="R18" s="40">
        <f t="shared" si="17"/>
        <v>-2.6560000000000028</v>
      </c>
      <c r="S18" s="46">
        <f t="shared" si="17"/>
        <v>1.3031771255291202</v>
      </c>
      <c r="T18" s="4"/>
      <c r="U18" s="41">
        <f>+M18*(C17/$I17)</f>
        <v>0.14762986777669318</v>
      </c>
      <c r="V18" s="41">
        <f>+N18*(D17/$I17)</f>
        <v>-1.1545105732319356E-2</v>
      </c>
      <c r="W18" s="41">
        <f>+O18*(E17/$I17)</f>
        <v>0.18049211225464792</v>
      </c>
      <c r="X18" s="41">
        <f>+P18*(F17/$I17)</f>
        <v>2.1949613686926776E-3</v>
      </c>
      <c r="Y18" s="41">
        <f>+Q18*(G17/$I17)</f>
        <v>0.6723977256492325</v>
      </c>
      <c r="Z18" s="41">
        <f>-R18*(H17/$I17)</f>
        <v>0.31200756421216641</v>
      </c>
      <c r="AA18" s="2">
        <f>SUM(U18:Z18)</f>
        <v>1.3031771255291134</v>
      </c>
    </row>
  </sheetData>
  <hyperlinks>
    <hyperlink ref="B2" location="supuestos!C8" display="Volver a supuestos "/>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P85"/>
  <sheetViews>
    <sheetView showGridLines="0" zoomScale="80" zoomScaleNormal="80" workbookViewId="0">
      <selection activeCell="AI31" sqref="AI31"/>
    </sheetView>
  </sheetViews>
  <sheetFormatPr baseColWidth="10" defaultRowHeight="15" x14ac:dyDescent="0.25"/>
  <cols>
    <col min="1" max="1" width="5.5703125" style="6" bestFit="1" customWidth="1"/>
    <col min="2" max="2" width="9.140625" customWidth="1"/>
    <col min="3" max="3" width="8.42578125" customWidth="1"/>
    <col min="4" max="4" width="10.28515625" customWidth="1"/>
    <col min="5" max="5" width="6.85546875" customWidth="1"/>
    <col min="6" max="6" width="10.28515625" customWidth="1"/>
    <col min="7" max="11" width="6.85546875" customWidth="1"/>
    <col min="12" max="12" width="8" customWidth="1"/>
    <col min="13" max="23" width="6.85546875" customWidth="1"/>
    <col min="24" max="24" width="8" customWidth="1"/>
    <col min="25" max="27" width="6.85546875" customWidth="1"/>
    <col min="28" max="28" width="7.5703125" customWidth="1"/>
    <col min="29" max="29" width="7" customWidth="1"/>
    <col min="30" max="30" width="7.42578125" customWidth="1"/>
    <col min="31" max="31" width="7.140625" customWidth="1"/>
    <col min="32" max="32" width="7.85546875" customWidth="1"/>
    <col min="33" max="33" width="8.42578125" customWidth="1"/>
    <col min="34" max="34" width="6.7109375" customWidth="1"/>
    <col min="35" max="35" width="7" customWidth="1"/>
    <col min="36" max="37" width="5.7109375" customWidth="1"/>
    <col min="38" max="38" width="7.7109375" customWidth="1"/>
    <col min="39" max="39" width="6.5703125" customWidth="1"/>
    <col min="40" max="40" width="6.85546875" customWidth="1"/>
    <col min="41" max="41" width="6.28515625" customWidth="1"/>
    <col min="42" max="42" width="8" customWidth="1"/>
    <col min="43" max="43" width="6" customWidth="1"/>
    <col min="44" max="44" width="6.140625" customWidth="1"/>
    <col min="45" max="45" width="4.85546875" customWidth="1"/>
    <col min="46" max="46" width="7.28515625" customWidth="1"/>
    <col min="47" max="47" width="7.5703125" customWidth="1"/>
    <col min="48" max="49" width="6.85546875" customWidth="1"/>
    <col min="50" max="50" width="7.5703125" customWidth="1"/>
    <col min="51" max="51" width="6.28515625" customWidth="1"/>
    <col min="52" max="52" width="5.5703125" customWidth="1"/>
    <col min="53" max="53" width="6" customWidth="1"/>
    <col min="54" max="54" width="9" customWidth="1"/>
    <col min="55" max="55" width="5.28515625" customWidth="1"/>
    <col min="56" max="56" width="6.7109375" customWidth="1"/>
    <col min="57" max="57" width="5.7109375" customWidth="1"/>
    <col min="58" max="58" width="7" customWidth="1"/>
    <col min="59" max="59" width="6.85546875" customWidth="1"/>
    <col min="67" max="67" width="13.7109375" customWidth="1"/>
  </cols>
  <sheetData>
    <row r="1" spans="1:52" ht="34.5" customHeight="1" x14ac:dyDescent="0.25">
      <c r="B1" s="496" t="s">
        <v>253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200"/>
      <c r="AP1" s="200"/>
      <c r="AQ1" s="200"/>
      <c r="AR1" s="200"/>
      <c r="AS1" s="200"/>
      <c r="AT1" s="200"/>
      <c r="AU1" s="200"/>
      <c r="AV1" s="200"/>
      <c r="AW1" s="200"/>
      <c r="AX1" s="200"/>
      <c r="AY1" s="200"/>
      <c r="AZ1" s="200"/>
    </row>
    <row r="2" spans="1:52" ht="4.5" customHeight="1" thickBot="1" x14ac:dyDescent="0.3">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row>
    <row r="3" spans="1:52" ht="14.25" customHeight="1" thickBot="1" x14ac:dyDescent="0.3">
      <c r="B3" s="502" t="s">
        <v>241</v>
      </c>
      <c r="C3" s="503"/>
      <c r="D3" s="503"/>
      <c r="E3" s="503"/>
      <c r="F3" s="503"/>
      <c r="G3" s="504"/>
      <c r="H3" s="499" t="s">
        <v>237</v>
      </c>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1"/>
    </row>
    <row r="4" spans="1:52" ht="15.75" thickBot="1" x14ac:dyDescent="0.3">
      <c r="B4" s="497" t="s">
        <v>236</v>
      </c>
      <c r="C4" s="422"/>
      <c r="D4" s="422"/>
      <c r="E4" s="423"/>
      <c r="F4" s="421" t="s">
        <v>222</v>
      </c>
      <c r="G4" s="498"/>
      <c r="H4" s="574" t="s">
        <v>239</v>
      </c>
      <c r="I4" s="575"/>
      <c r="J4" s="575"/>
      <c r="K4" s="575"/>
      <c r="L4" s="575"/>
      <c r="M4" s="575"/>
      <c r="N4" s="575"/>
      <c r="O4" s="575"/>
      <c r="P4" s="575"/>
      <c r="Q4" s="575"/>
      <c r="R4" s="575"/>
      <c r="S4" s="575"/>
      <c r="T4" s="575"/>
      <c r="U4" s="575"/>
      <c r="V4" s="575"/>
      <c r="W4" s="575"/>
      <c r="X4" s="575"/>
      <c r="Y4" s="575"/>
      <c r="Z4" s="575"/>
      <c r="AA4" s="575"/>
      <c r="AB4" s="575"/>
      <c r="AC4" s="576"/>
      <c r="AD4" s="578" t="s">
        <v>240</v>
      </c>
      <c r="AE4" s="578"/>
      <c r="AF4" s="578"/>
      <c r="AG4" s="578"/>
      <c r="AH4" s="578"/>
      <c r="AI4" s="578"/>
      <c r="AJ4" s="578"/>
      <c r="AK4" s="578"/>
      <c r="AL4" s="578"/>
      <c r="AM4" s="579"/>
    </row>
    <row r="5" spans="1:52" ht="15" customHeight="1" thickBot="1" x14ac:dyDescent="0.3">
      <c r="B5" s="532" t="s">
        <v>130</v>
      </c>
      <c r="C5" s="447"/>
      <c r="D5" s="452" t="s">
        <v>221</v>
      </c>
      <c r="E5" s="453"/>
      <c r="F5" s="458" t="s">
        <v>220</v>
      </c>
      <c r="G5" s="535"/>
      <c r="H5" s="549" t="s">
        <v>9</v>
      </c>
      <c r="I5" s="550"/>
      <c r="J5" s="550"/>
      <c r="K5" s="550"/>
      <c r="L5" s="550"/>
      <c r="M5" s="551"/>
      <c r="N5" s="582" t="s">
        <v>10</v>
      </c>
      <c r="O5" s="583"/>
      <c r="P5" s="583"/>
      <c r="Q5" s="583"/>
      <c r="R5" s="583"/>
      <c r="S5" s="584"/>
      <c r="T5" s="591" t="s">
        <v>256</v>
      </c>
      <c r="U5" s="592"/>
      <c r="V5" s="597" t="s">
        <v>2</v>
      </c>
      <c r="W5" s="598"/>
      <c r="X5" s="549" t="s">
        <v>211</v>
      </c>
      <c r="Y5" s="550"/>
      <c r="Z5" s="550"/>
      <c r="AA5" s="550"/>
      <c r="AB5" s="550"/>
      <c r="AC5" s="551"/>
      <c r="AD5" s="556" t="s">
        <v>128</v>
      </c>
      <c r="AE5" s="556"/>
      <c r="AF5" s="556"/>
      <c r="AG5" s="556"/>
      <c r="AH5" s="556"/>
      <c r="AI5" s="556"/>
      <c r="AJ5" s="556"/>
      <c r="AK5" s="556"/>
      <c r="AL5" s="556"/>
      <c r="AM5" s="557"/>
    </row>
    <row r="6" spans="1:52" ht="15" customHeight="1" x14ac:dyDescent="0.25">
      <c r="B6" s="533"/>
      <c r="C6" s="449"/>
      <c r="D6" s="454"/>
      <c r="E6" s="455"/>
      <c r="F6" s="460"/>
      <c r="G6" s="536"/>
      <c r="H6" s="580" t="s">
        <v>245</v>
      </c>
      <c r="I6" s="528"/>
      <c r="J6" s="581" t="s">
        <v>161</v>
      </c>
      <c r="K6" s="528"/>
      <c r="L6" s="603" t="s">
        <v>151</v>
      </c>
      <c r="M6" s="604"/>
      <c r="N6" s="585" t="s">
        <v>158</v>
      </c>
      <c r="O6" s="586"/>
      <c r="P6" s="581" t="s">
        <v>146</v>
      </c>
      <c r="Q6" s="528"/>
      <c r="R6" s="545" t="s">
        <v>151</v>
      </c>
      <c r="S6" s="589"/>
      <c r="T6" s="593"/>
      <c r="U6" s="594"/>
      <c r="V6" s="599"/>
      <c r="W6" s="600"/>
      <c r="X6" s="607" t="s">
        <v>158</v>
      </c>
      <c r="Y6" s="608"/>
      <c r="Z6" s="541" t="s">
        <v>146</v>
      </c>
      <c r="AA6" s="542"/>
      <c r="AB6" s="545" t="s">
        <v>151</v>
      </c>
      <c r="AC6" s="546"/>
      <c r="AD6" s="561" t="s">
        <v>148</v>
      </c>
      <c r="AE6" s="562"/>
      <c r="AF6" s="562"/>
      <c r="AG6" s="562"/>
      <c r="AH6" s="562"/>
      <c r="AI6" s="563"/>
      <c r="AJ6" s="564" t="s">
        <v>150</v>
      </c>
      <c r="AK6" s="565"/>
      <c r="AL6" s="552" t="s">
        <v>151</v>
      </c>
      <c r="AM6" s="553"/>
    </row>
    <row r="7" spans="1:52" ht="15.75" thickBot="1" x14ac:dyDescent="0.3">
      <c r="B7" s="534"/>
      <c r="C7" s="451"/>
      <c r="D7" s="456"/>
      <c r="E7" s="457"/>
      <c r="F7" s="462"/>
      <c r="G7" s="537"/>
      <c r="H7" s="577"/>
      <c r="I7" s="530"/>
      <c r="J7" s="529"/>
      <c r="K7" s="530"/>
      <c r="L7" s="605"/>
      <c r="M7" s="606"/>
      <c r="N7" s="587"/>
      <c r="O7" s="588"/>
      <c r="P7" s="529"/>
      <c r="Q7" s="530"/>
      <c r="R7" s="547"/>
      <c r="S7" s="590"/>
      <c r="T7" s="595"/>
      <c r="U7" s="596"/>
      <c r="V7" s="601"/>
      <c r="W7" s="602"/>
      <c r="X7" s="609"/>
      <c r="Y7" s="610"/>
      <c r="Z7" s="543"/>
      <c r="AA7" s="544"/>
      <c r="AB7" s="547"/>
      <c r="AC7" s="548"/>
      <c r="AD7" s="577" t="s">
        <v>149</v>
      </c>
      <c r="AE7" s="530"/>
      <c r="AF7" s="558" t="s">
        <v>146</v>
      </c>
      <c r="AG7" s="559"/>
      <c r="AH7" s="529" t="s">
        <v>151</v>
      </c>
      <c r="AI7" s="560"/>
      <c r="AJ7" s="566"/>
      <c r="AK7" s="567"/>
      <c r="AL7" s="554"/>
      <c r="AM7" s="555"/>
      <c r="AT7" s="74"/>
      <c r="AU7" s="74"/>
      <c r="AV7" s="74"/>
      <c r="AW7" s="74"/>
    </row>
    <row r="8" spans="1:52" x14ac:dyDescent="0.25">
      <c r="B8" s="328" t="s">
        <v>268</v>
      </c>
      <c r="C8" s="310" t="s">
        <v>164</v>
      </c>
      <c r="D8" s="315" t="s">
        <v>268</v>
      </c>
      <c r="E8" s="316" t="s">
        <v>164</v>
      </c>
      <c r="F8" s="315" t="s">
        <v>269</v>
      </c>
      <c r="G8" s="329" t="s">
        <v>164</v>
      </c>
      <c r="H8" s="346" t="s">
        <v>268</v>
      </c>
      <c r="I8" s="318" t="s">
        <v>164</v>
      </c>
      <c r="J8" s="317" t="s">
        <v>268</v>
      </c>
      <c r="K8" s="318" t="s">
        <v>164</v>
      </c>
      <c r="L8" s="317" t="s">
        <v>268</v>
      </c>
      <c r="M8" s="347" t="s">
        <v>164</v>
      </c>
      <c r="N8" s="324" t="s">
        <v>268</v>
      </c>
      <c r="O8" s="318" t="s">
        <v>164</v>
      </c>
      <c r="P8" s="317" t="s">
        <v>268</v>
      </c>
      <c r="Q8" s="318" t="s">
        <v>164</v>
      </c>
      <c r="R8" s="317" t="s">
        <v>268</v>
      </c>
      <c r="S8" s="366" t="s">
        <v>164</v>
      </c>
      <c r="T8" s="346" t="s">
        <v>268</v>
      </c>
      <c r="U8" s="347" t="s">
        <v>164</v>
      </c>
      <c r="V8" s="346" t="s">
        <v>268</v>
      </c>
      <c r="W8" s="347" t="s">
        <v>164</v>
      </c>
      <c r="X8" s="346" t="s">
        <v>268</v>
      </c>
      <c r="Y8" s="318" t="s">
        <v>164</v>
      </c>
      <c r="Z8" s="317" t="s">
        <v>268</v>
      </c>
      <c r="AA8" s="318" t="s">
        <v>164</v>
      </c>
      <c r="AB8" s="317" t="s">
        <v>268</v>
      </c>
      <c r="AC8" s="347" t="s">
        <v>164</v>
      </c>
      <c r="AD8" s="346" t="s">
        <v>268</v>
      </c>
      <c r="AE8" s="318" t="s">
        <v>164</v>
      </c>
      <c r="AF8" s="317" t="s">
        <v>268</v>
      </c>
      <c r="AG8" s="318" t="s">
        <v>164</v>
      </c>
      <c r="AH8" s="317" t="s">
        <v>268</v>
      </c>
      <c r="AI8" s="347" t="s">
        <v>164</v>
      </c>
      <c r="AJ8" s="346" t="s">
        <v>268</v>
      </c>
      <c r="AK8" s="347" t="s">
        <v>164</v>
      </c>
      <c r="AL8" s="324" t="s">
        <v>268</v>
      </c>
      <c r="AM8" s="347" t="s">
        <v>164</v>
      </c>
      <c r="AT8" s="74"/>
      <c r="AU8" s="74"/>
      <c r="AV8" s="74"/>
      <c r="AW8" s="74"/>
    </row>
    <row r="9" spans="1:52" hidden="1" x14ac:dyDescent="0.25">
      <c r="A9" s="6">
        <v>2003</v>
      </c>
      <c r="B9" s="330">
        <f>+Escenario_inicial!R8</f>
        <v>8.1301530976790382</v>
      </c>
      <c r="C9" s="331"/>
      <c r="D9" s="331">
        <f>+Escenario_inicial!S8</f>
        <v>7.2313983408248905</v>
      </c>
      <c r="E9" s="331"/>
      <c r="F9" s="331">
        <f>+Escenario_inicial!T8</f>
        <v>0.3684011390564948</v>
      </c>
      <c r="G9" s="332"/>
      <c r="H9" s="330">
        <f>+Escenario_inicial!B8</f>
        <v>4.9650745154896647</v>
      </c>
      <c r="I9" s="331"/>
      <c r="J9" s="331">
        <f>+Escenario_inicial!C8</f>
        <v>2.7734375000000089</v>
      </c>
      <c r="K9" s="331"/>
      <c r="L9" s="331">
        <f>+Escenario_inicial!D8</f>
        <v>7.8762152540052144</v>
      </c>
      <c r="M9" s="348"/>
      <c r="N9" s="331">
        <f>+Escenario_inicial!E8</f>
        <v>3.918921016280974</v>
      </c>
      <c r="O9" s="331"/>
      <c r="P9" s="331">
        <f>+Escenario_inicial!F8</f>
        <v>6.4530097430981259</v>
      </c>
      <c r="Q9" s="331"/>
      <c r="R9" s="331">
        <f>+Escenario_inicial!G8</f>
        <v>10.624819114384021</v>
      </c>
      <c r="S9" s="331"/>
      <c r="T9" s="330">
        <f>+Escenario_inicial!H8</f>
        <v>7.6923076923076872</v>
      </c>
      <c r="U9" s="348"/>
      <c r="V9" s="330">
        <f>+Escenario_inicial!I8</f>
        <v>8.1382162630911914</v>
      </c>
      <c r="W9" s="348"/>
      <c r="X9" s="330">
        <f>+Escenario_inicial!J8</f>
        <v>3.0552048662917386</v>
      </c>
      <c r="Y9" s="331"/>
      <c r="Z9" s="331">
        <f>+Escenario_inicial!K8</f>
        <v>3.8646134957449396</v>
      </c>
      <c r="AA9" s="331"/>
      <c r="AB9" s="331">
        <f>+Escenario_inicial!L8</f>
        <v>7.0378902216220451</v>
      </c>
      <c r="AC9" s="348"/>
      <c r="AD9" s="330">
        <f>+Escenario_inicial!M8</f>
        <v>4.9768497200168182</v>
      </c>
      <c r="AE9" s="331"/>
      <c r="AF9" s="331">
        <f>+Escenario_inicial!N8</f>
        <v>6.8313692648202418</v>
      </c>
      <c r="AG9" s="331"/>
      <c r="AH9" s="331">
        <f>+Escenario_inicial!O8</f>
        <v>12.148205966966596</v>
      </c>
      <c r="AI9" s="348"/>
      <c r="AJ9" s="330">
        <f>+Escenario_inicial!P8</f>
        <v>-2.4064271187364872</v>
      </c>
      <c r="AK9" s="348"/>
      <c r="AL9" s="331">
        <f>+Escenario_inicial!Q8</f>
        <v>4.06626506024097</v>
      </c>
      <c r="AM9" s="348"/>
      <c r="AT9" s="87"/>
      <c r="AU9" s="74"/>
      <c r="AV9" s="74"/>
      <c r="AW9" s="74"/>
    </row>
    <row r="10" spans="1:52" hidden="1" x14ac:dyDescent="0.25">
      <c r="A10" s="6">
        <v>2004</v>
      </c>
      <c r="B10" s="330">
        <f>+Escenario_inicial!R9</f>
        <v>9.7477132335471506</v>
      </c>
      <c r="C10" s="331"/>
      <c r="D10" s="331">
        <f>+Escenario_inicial!S9</f>
        <v>7.2121990560965354</v>
      </c>
      <c r="E10" s="331"/>
      <c r="F10" s="331">
        <f>+Escenario_inicial!T9</f>
        <v>4.2255810173898907E-2</v>
      </c>
      <c r="G10" s="333"/>
      <c r="H10" s="330">
        <f>+Escenario_inicial!B9</f>
        <v>5.3618635548481119</v>
      </c>
      <c r="I10" s="331"/>
      <c r="J10" s="331">
        <f>+Escenario_inicial!C9</f>
        <v>1.7863930064614175</v>
      </c>
      <c r="K10" s="331"/>
      <c r="L10" s="331">
        <f>+Escenario_inicial!D9</f>
        <v>7.2440405168693323</v>
      </c>
      <c r="M10" s="348"/>
      <c r="N10" s="331">
        <f>+Escenario_inicial!E9</f>
        <v>3.92126584599648</v>
      </c>
      <c r="O10" s="331"/>
      <c r="P10" s="331">
        <f>+Escenario_inicial!F9</f>
        <v>8.218319055110701</v>
      </c>
      <c r="Q10" s="331"/>
      <c r="R10" s="331">
        <f>+Escenario_inicial!G9</f>
        <v>12.461847039330243</v>
      </c>
      <c r="S10" s="331"/>
      <c r="T10" s="330">
        <f>+Escenario_inicial!H9</f>
        <v>36.607142857142861</v>
      </c>
      <c r="U10" s="348"/>
      <c r="V10" s="330">
        <f>+Escenario_inicial!I9</f>
        <v>9.4010239960520714</v>
      </c>
      <c r="W10" s="348"/>
      <c r="X10" s="330">
        <f>+Escenario_inicial!J9</f>
        <v>3.2032619092501546</v>
      </c>
      <c r="Y10" s="331"/>
      <c r="Z10" s="331">
        <f>+Escenario_inicial!K9</f>
        <v>3.411035831385778</v>
      </c>
      <c r="AA10" s="331"/>
      <c r="AB10" s="331">
        <f>+Escenario_inicial!L9</f>
        <v>6.7235621521335887</v>
      </c>
      <c r="AC10" s="348"/>
      <c r="AD10" s="330">
        <f>+Escenario_inicial!M9</f>
        <v>3.1527787833307563</v>
      </c>
      <c r="AE10" s="331"/>
      <c r="AF10" s="331">
        <f>+Escenario_inicial!N9</f>
        <v>3.1658762002026331</v>
      </c>
      <c r="AG10" s="331"/>
      <c r="AH10" s="331">
        <f>+Escenario_inicial!O9</f>
        <v>6.4184680566799157</v>
      </c>
      <c r="AI10" s="348"/>
      <c r="AJ10" s="330">
        <f>+Escenario_inicial!P9</f>
        <v>19.577848448187108</v>
      </c>
      <c r="AK10" s="348"/>
      <c r="AL10" s="331">
        <f>+Escenario_inicial!Q9</f>
        <v>13.271158278394179</v>
      </c>
      <c r="AM10" s="348"/>
      <c r="AT10" s="89"/>
      <c r="AU10" s="89"/>
      <c r="AV10" s="89"/>
      <c r="AW10" s="74"/>
    </row>
    <row r="11" spans="1:52" hidden="1" x14ac:dyDescent="0.25">
      <c r="A11" s="6">
        <v>2005</v>
      </c>
      <c r="B11" s="330">
        <f>+Escenario_inicial!R10</f>
        <v>8.9793460833327732</v>
      </c>
      <c r="C11" s="331"/>
      <c r="D11" s="331">
        <f>+Escenario_inicial!S10</f>
        <v>8.026978709572564</v>
      </c>
      <c r="E11" s="331"/>
      <c r="F11" s="331">
        <f>+Escenario_inicial!T10</f>
        <v>-1.206684963774735</v>
      </c>
      <c r="G11" s="334"/>
      <c r="H11" s="330">
        <f>+Escenario_inicial!B10</f>
        <v>5.3671228625315814</v>
      </c>
      <c r="I11" s="331"/>
      <c r="J11" s="331">
        <f>+Escenario_inicial!C10</f>
        <v>1.9044062733383216</v>
      </c>
      <c r="K11" s="331"/>
      <c r="L11" s="331">
        <f>+Escenario_inicial!D10</f>
        <v>7.3737409603617188</v>
      </c>
      <c r="M11" s="348"/>
      <c r="N11" s="331">
        <f>+Escenario_inicial!E10</f>
        <v>4.1494542194605799</v>
      </c>
      <c r="O11" s="331"/>
      <c r="P11" s="331">
        <f>+Escenario_inicial!F10</f>
        <v>7.2683453144083865</v>
      </c>
      <c r="Q11" s="331"/>
      <c r="R11" s="331">
        <f>+Escenario_inicial!G10</f>
        <v>11.719396195202636</v>
      </c>
      <c r="S11" s="331"/>
      <c r="T11" s="330">
        <f>+Escenario_inicial!H10</f>
        <v>7.8431372549019551</v>
      </c>
      <c r="U11" s="348"/>
      <c r="V11" s="330">
        <f>+Escenario_inicial!I10</f>
        <v>9.6701437834789914</v>
      </c>
      <c r="W11" s="348"/>
      <c r="X11" s="330">
        <f>+Escenario_inicial!J10</f>
        <v>3.1682496173380148</v>
      </c>
      <c r="Y11" s="331"/>
      <c r="Z11" s="331">
        <f>+Escenario_inicial!K10</f>
        <v>6.7830383003445682</v>
      </c>
      <c r="AA11" s="331"/>
      <c r="AB11" s="331">
        <f>+Escenario_inicial!L10</f>
        <v>10.166191502677147</v>
      </c>
      <c r="AC11" s="348"/>
      <c r="AD11" s="330">
        <f>+Escenario_inicial!M10</f>
        <v>0.66644096994485924</v>
      </c>
      <c r="AE11" s="331"/>
      <c r="AF11" s="331">
        <f>+Escenario_inicial!N10</f>
        <v>4.9334675547002105</v>
      </c>
      <c r="AG11" s="331"/>
      <c r="AH11" s="331">
        <f>+Escenario_inicial!O10</f>
        <v>5.6327871736685298</v>
      </c>
      <c r="AI11" s="348"/>
      <c r="AJ11" s="330">
        <f>+Escenario_inicial!P10</f>
        <v>14.701947361866431</v>
      </c>
      <c r="AK11" s="348"/>
      <c r="AL11" s="331">
        <f>+Escenario_inicial!Q10</f>
        <v>10.618464013627982</v>
      </c>
      <c r="AM11" s="348"/>
      <c r="AT11" s="90"/>
      <c r="AU11" s="90"/>
      <c r="AV11" s="90"/>
      <c r="AW11" s="74"/>
    </row>
    <row r="12" spans="1:52" hidden="1" x14ac:dyDescent="0.25">
      <c r="A12" s="6">
        <v>2006</v>
      </c>
      <c r="B12" s="330">
        <f>+Escenario_inicial!R11</f>
        <v>8.5908498354956961</v>
      </c>
      <c r="C12" s="331"/>
      <c r="D12" s="331">
        <f>+Escenario_inicial!S11</f>
        <v>8.318378277306504</v>
      </c>
      <c r="E12" s="331"/>
      <c r="F12" s="331">
        <f>+Escenario_inicial!T11</f>
        <v>-2.1968820624341503</v>
      </c>
      <c r="G12" s="335"/>
      <c r="H12" s="330">
        <f>+Escenario_inicial!B11</f>
        <v>5.8958534000159712</v>
      </c>
      <c r="I12" s="331"/>
      <c r="J12" s="331">
        <f>+Escenario_inicial!C11</f>
        <v>2.052033711982415</v>
      </c>
      <c r="K12" s="331"/>
      <c r="L12" s="331">
        <f>+Escenario_inicial!D11</f>
        <v>8.0688720113757597</v>
      </c>
      <c r="M12" s="348"/>
      <c r="N12" s="331">
        <f>+Escenario_inicial!E11</f>
        <v>3.9781970251978382</v>
      </c>
      <c r="O12" s="331"/>
      <c r="P12" s="331">
        <f>+Escenario_inicial!F11</f>
        <v>4.9276188695083212</v>
      </c>
      <c r="Q12" s="331"/>
      <c r="R12" s="331">
        <f>+Escenario_inicial!G11</f>
        <v>9.1018462819860257</v>
      </c>
      <c r="S12" s="331"/>
      <c r="T12" s="330">
        <f>+Escenario_inicial!H11</f>
        <v>-2.4242424242424288</v>
      </c>
      <c r="U12" s="348"/>
      <c r="V12" s="330">
        <f>+Escenario_inicial!I11</f>
        <v>9.3933161953727584</v>
      </c>
      <c r="W12" s="348"/>
      <c r="X12" s="330">
        <f>+Escenario_inicial!J11</f>
        <v>3.4495197994037774</v>
      </c>
      <c r="Y12" s="331"/>
      <c r="Z12" s="331">
        <f>+Escenario_inicial!K11</f>
        <v>9.03927458007756</v>
      </c>
      <c r="AA12" s="331"/>
      <c r="AB12" s="331">
        <f>+Escenario_inicial!L11</f>
        <v>12.800605945843579</v>
      </c>
      <c r="AC12" s="348"/>
      <c r="AD12" s="330">
        <f>+Escenario_inicial!M11</f>
        <v>1.6451944001260488</v>
      </c>
      <c r="AE12" s="331"/>
      <c r="AF12" s="331">
        <f>+Escenario_inicial!N11</f>
        <v>4.1046687261516723</v>
      </c>
      <c r="AG12" s="331"/>
      <c r="AH12" s="331">
        <f>+Escenario_inicial!O11</f>
        <v>5.8173929063040974</v>
      </c>
      <c r="AI12" s="348"/>
      <c r="AJ12" s="330">
        <f>+Escenario_inicial!P11</f>
        <v>16.549072813988076</v>
      </c>
      <c r="AK12" s="348"/>
      <c r="AL12" s="331">
        <f>+Escenario_inicial!Q11</f>
        <v>11.934807716986784</v>
      </c>
      <c r="AM12" s="348"/>
      <c r="AT12" s="91"/>
      <c r="AU12" s="91"/>
      <c r="AV12" s="91"/>
      <c r="AW12" s="74"/>
    </row>
    <row r="13" spans="1:52" hidden="1" x14ac:dyDescent="0.25">
      <c r="A13" s="6">
        <v>2007</v>
      </c>
      <c r="B13" s="330">
        <f>+Escenario_inicial!R12</f>
        <v>9.2111656729301661</v>
      </c>
      <c r="C13" s="331"/>
      <c r="D13" s="331">
        <f>+Escenario_inicial!S12</f>
        <v>7.2256824084748317</v>
      </c>
      <c r="E13" s="331"/>
      <c r="F13" s="331">
        <f>+Escenario_inicial!T12</f>
        <v>-2.0003571405440566</v>
      </c>
      <c r="G13" s="336"/>
      <c r="H13" s="330">
        <f>+Escenario_inicial!B12</f>
        <v>7.358312691981217</v>
      </c>
      <c r="I13" s="331"/>
      <c r="J13" s="331">
        <f>+Escenario_inicial!C12</f>
        <v>2.082585278276472</v>
      </c>
      <c r="K13" s="331"/>
      <c r="L13" s="331">
        <f>+Escenario_inicial!D12</f>
        <v>9.5941411071104543</v>
      </c>
      <c r="M13" s="348"/>
      <c r="N13" s="331">
        <f>+Escenario_inicial!E12</f>
        <v>3.3311853945255043</v>
      </c>
      <c r="O13" s="331"/>
      <c r="P13" s="331">
        <f>+Escenario_inicial!F12</f>
        <v>11.285658293601465</v>
      </c>
      <c r="Q13" s="331"/>
      <c r="R13" s="331">
        <f>+Escenario_inicial!G12</f>
        <v>14.992789888879464</v>
      </c>
      <c r="S13" s="331"/>
      <c r="T13" s="330">
        <f>+Escenario_inicial!H12</f>
        <v>9.9378881987577614</v>
      </c>
      <c r="U13" s="348"/>
      <c r="V13" s="330">
        <f>+Escenario_inicial!I12</f>
        <v>7.5057573906095687</v>
      </c>
      <c r="W13" s="348"/>
      <c r="X13" s="330">
        <f>+Escenario_inicial!J12</f>
        <v>2.8556353573313542</v>
      </c>
      <c r="Y13" s="331"/>
      <c r="Z13" s="331">
        <f>+Escenario_inicial!K12</f>
        <v>7.2066023646440325</v>
      </c>
      <c r="AA13" s="331"/>
      <c r="AB13" s="331">
        <f>+Escenario_inicial!L12</f>
        <v>10.268032007162443</v>
      </c>
      <c r="AC13" s="348"/>
      <c r="AD13" s="330">
        <f>+Escenario_inicial!M12</f>
        <v>-0.68888840192083967</v>
      </c>
      <c r="AE13" s="331"/>
      <c r="AF13" s="331">
        <f>+Escenario_inicial!N12</f>
        <v>5.9480673488285118</v>
      </c>
      <c r="AG13" s="331"/>
      <c r="AH13" s="331">
        <f>+Escenario_inicial!O12</f>
        <v>5.2182034008031453</v>
      </c>
      <c r="AI13" s="348"/>
      <c r="AJ13" s="330">
        <f>+Escenario_inicial!P12</f>
        <v>-4.4814478441586258</v>
      </c>
      <c r="AK13" s="348"/>
      <c r="AL13" s="331">
        <f>+Escenario_inicial!Q12</f>
        <v>-0.53884663889631756</v>
      </c>
      <c r="AM13" s="348"/>
      <c r="AT13" s="92"/>
      <c r="AU13" s="92"/>
      <c r="AV13" s="92"/>
      <c r="AW13" s="74"/>
    </row>
    <row r="14" spans="1:52" hidden="1" x14ac:dyDescent="0.25">
      <c r="A14" s="6">
        <v>2008</v>
      </c>
      <c r="B14" s="330">
        <f>+Escenario_inicial!R13</f>
        <v>9.6727421195339289</v>
      </c>
      <c r="C14" s="331"/>
      <c r="D14" s="331">
        <f>+Escenario_inicial!S13</f>
        <v>3.2753303781341225</v>
      </c>
      <c r="E14" s="331"/>
      <c r="F14" s="331">
        <f>+Escenario_inicial!T13</f>
        <v>4.4243585643164751</v>
      </c>
      <c r="G14" s="337"/>
      <c r="H14" s="330">
        <f>+Escenario_inicial!B13</f>
        <v>7.3080805822511197</v>
      </c>
      <c r="I14" s="331"/>
      <c r="J14" s="331">
        <f>+Escenario_inicial!C13</f>
        <v>2.4621878297572897</v>
      </c>
      <c r="K14" s="331"/>
      <c r="L14" s="331">
        <f>+Escenario_inicial!D13</f>
        <v>9.9502070826934528</v>
      </c>
      <c r="M14" s="348"/>
      <c r="N14" s="331">
        <f>+Escenario_inicial!E13</f>
        <v>2.1355735550866228</v>
      </c>
      <c r="O14" s="331"/>
      <c r="P14" s="331">
        <f>+Escenario_inicial!F13</f>
        <v>6.9243127676499094</v>
      </c>
      <c r="Q14" s="331"/>
      <c r="R14" s="331">
        <f>+Escenario_inicial!G13</f>
        <v>9.2077601150739596</v>
      </c>
      <c r="S14" s="331"/>
      <c r="T14" s="330">
        <f>+Escenario_inicial!H13</f>
        <v>38.983050847457633</v>
      </c>
      <c r="U14" s="348"/>
      <c r="V14" s="330">
        <f>+Escenario_inicial!I13</f>
        <v>6.7325347556177251</v>
      </c>
      <c r="W14" s="348"/>
      <c r="X14" s="330">
        <f>+Escenario_inicial!J13</f>
        <v>3.5366962503212029</v>
      </c>
      <c r="Y14" s="331"/>
      <c r="Z14" s="331">
        <f>+Escenario_inicial!K13</f>
        <v>4.7201950923311919</v>
      </c>
      <c r="AA14" s="331"/>
      <c r="AB14" s="331">
        <f>+Escenario_inicial!L13</f>
        <v>8.4238303054907213</v>
      </c>
      <c r="AC14" s="348"/>
      <c r="AD14" s="330">
        <f>+Escenario_inicial!M13</f>
        <v>1.3595501573381297</v>
      </c>
      <c r="AE14" s="331"/>
      <c r="AF14" s="331">
        <f>+Escenario_inicial!N13</f>
        <v>5.5340469855127417</v>
      </c>
      <c r="AG14" s="331"/>
      <c r="AH14" s="331">
        <f>+Escenario_inicial!O13</f>
        <v>6.9688352873495507</v>
      </c>
      <c r="AI14" s="348"/>
      <c r="AJ14" s="330">
        <f>+Escenario_inicial!P13</f>
        <v>13.927350169488651</v>
      </c>
      <c r="AK14" s="348"/>
      <c r="AL14" s="331">
        <f>+Escenario_inicial!Q13</f>
        <v>10.935218627526311</v>
      </c>
      <c r="AM14" s="348"/>
      <c r="AT14" s="88"/>
      <c r="AU14" s="88"/>
      <c r="AV14" s="88"/>
      <c r="AW14" s="74"/>
    </row>
    <row r="15" spans="1:52" hidden="1" x14ac:dyDescent="0.25">
      <c r="A15" s="6">
        <v>2009</v>
      </c>
      <c r="B15" s="330">
        <f>+Escenario_inicial!R14</f>
        <v>5.4920509161372921</v>
      </c>
      <c r="C15" s="331"/>
      <c r="D15" s="331">
        <f>+Escenario_inicial!S14</f>
        <v>-3.3302962622524301</v>
      </c>
      <c r="E15" s="331"/>
      <c r="F15" s="331">
        <f>+Escenario_inicial!T14</f>
        <v>10.957671398676965</v>
      </c>
      <c r="G15" s="338"/>
      <c r="H15" s="330">
        <f>+Escenario_inicial!B14</f>
        <v>4.7061136944954951</v>
      </c>
      <c r="I15" s="331"/>
      <c r="J15" s="331">
        <f>+Escenario_inicial!C14</f>
        <v>1.5104703055269564</v>
      </c>
      <c r="K15" s="331"/>
      <c r="L15" s="331">
        <f>+Escenario_inicial!D14</f>
        <v>6.2876684499221458</v>
      </c>
      <c r="M15" s="348"/>
      <c r="N15" s="331">
        <f>+Escenario_inicial!E14</f>
        <v>0.25252806796525196</v>
      </c>
      <c r="O15" s="331"/>
      <c r="P15" s="331">
        <f>+Escenario_inicial!F14</f>
        <v>2.80191373181784</v>
      </c>
      <c r="Q15" s="331"/>
      <c r="R15" s="331">
        <f>+Escenario_inicial!G14</f>
        <v>3.0615174183961313</v>
      </c>
      <c r="S15" s="331"/>
      <c r="T15" s="330">
        <f>+Escenario_inicial!H14</f>
        <v>15.853658536585357</v>
      </c>
      <c r="U15" s="348"/>
      <c r="V15" s="330">
        <f>+Escenario_inicial!I14</f>
        <v>2.9327435078233766</v>
      </c>
      <c r="W15" s="348"/>
      <c r="X15" s="330">
        <f>+Escenario_inicial!J14</f>
        <v>1.3044155796536616</v>
      </c>
      <c r="Y15" s="331"/>
      <c r="Z15" s="331">
        <f>+Escenario_inicial!K14</f>
        <v>4.7461895949134192</v>
      </c>
      <c r="AA15" s="331"/>
      <c r="AB15" s="331">
        <f>+Escenario_inicial!L14</f>
        <v>6.112515211083025</v>
      </c>
      <c r="AC15" s="348"/>
      <c r="AD15" s="330">
        <f>+Escenario_inicial!M14</f>
        <v>-0.45013867441056066</v>
      </c>
      <c r="AE15" s="331"/>
      <c r="AF15" s="331">
        <f>+Escenario_inicial!N14</f>
        <v>4.9393297595459185</v>
      </c>
      <c r="AG15" s="331"/>
      <c r="AH15" s="331">
        <f>+Escenario_inicial!O14</f>
        <v>4.4669572516309763</v>
      </c>
      <c r="AI15" s="348"/>
      <c r="AJ15" s="330">
        <f>+Escenario_inicial!P14</f>
        <v>13.503677423223493</v>
      </c>
      <c r="AK15" s="348"/>
      <c r="AL15" s="331">
        <f>+Escenario_inicial!Q14</f>
        <v>9.7568578553616003</v>
      </c>
      <c r="AM15" s="348"/>
      <c r="AT15" s="74"/>
      <c r="AU15" s="74"/>
      <c r="AV15" s="74"/>
      <c r="AW15" s="74"/>
    </row>
    <row r="16" spans="1:52" hidden="1" x14ac:dyDescent="0.25">
      <c r="A16" s="6">
        <v>2010</v>
      </c>
      <c r="B16" s="330">
        <f>+Escenario_inicial!R15</f>
        <v>0.31082034855312024</v>
      </c>
      <c r="C16" s="331"/>
      <c r="D16" s="331">
        <f>+Escenario_inicial!S15</f>
        <v>0.17413723756618538</v>
      </c>
      <c r="E16" s="331"/>
      <c r="F16" s="331">
        <f>+Escenario_inicial!T15</f>
        <v>9.385121651788813</v>
      </c>
      <c r="G16" s="338"/>
      <c r="H16" s="330">
        <f>+Escenario_inicial!B15</f>
        <v>-1.5074958345213663</v>
      </c>
      <c r="I16" s="331"/>
      <c r="J16" s="331">
        <f>+Escenario_inicial!C15</f>
        <v>0.98072370645925222</v>
      </c>
      <c r="K16" s="331"/>
      <c r="L16" s="331">
        <f>+Escenario_inicial!D15</f>
        <v>-0.54155649708516052</v>
      </c>
      <c r="M16" s="348"/>
      <c r="N16" s="331">
        <f>+Escenario_inicial!E15</f>
        <v>0.16030645404900845</v>
      </c>
      <c r="O16" s="331"/>
      <c r="P16" s="331">
        <f>+Escenario_inicial!F15</f>
        <v>-0.13060436170012624</v>
      </c>
      <c r="Q16" s="331"/>
      <c r="R16" s="331">
        <f>+Escenario_inicial!G15</f>
        <v>2.9492725127799879E-2</v>
      </c>
      <c r="S16" s="331"/>
      <c r="T16" s="330">
        <f>+Escenario_inicial!H15</f>
        <v>7.0175438596491224</v>
      </c>
      <c r="U16" s="348"/>
      <c r="V16" s="330">
        <f>+Escenario_inicial!I15</f>
        <v>6.5260644647831212</v>
      </c>
      <c r="W16" s="348"/>
      <c r="X16" s="330">
        <f>+Escenario_inicial!J15</f>
        <v>-1.1819920041717169</v>
      </c>
      <c r="Y16" s="331"/>
      <c r="Z16" s="331">
        <f>+Escenario_inicial!K15</f>
        <v>1.9995574531896487</v>
      </c>
      <c r="AA16" s="331"/>
      <c r="AB16" s="331">
        <f>+Escenario_inicial!L15</f>
        <v>0.79393083980239254</v>
      </c>
      <c r="AC16" s="348"/>
      <c r="AD16" s="330">
        <f>+Escenario_inicial!M15</f>
        <v>-4.7979539802583737</v>
      </c>
      <c r="AE16" s="331"/>
      <c r="AF16" s="331">
        <f>+Escenario_inicial!N15</f>
        <v>2.5366693962715736</v>
      </c>
      <c r="AG16" s="331"/>
      <c r="AH16" s="331">
        <f>+Escenario_inicial!O15</f>
        <v>-2.3829928142512169</v>
      </c>
      <c r="AI16" s="348"/>
      <c r="AJ16" s="330">
        <f>+Escenario_inicial!P15</f>
        <v>0.87059943639371529</v>
      </c>
      <c r="AK16" s="348"/>
      <c r="AL16" s="331">
        <f>+Escenario_inicial!Q15</f>
        <v>-0.41339265991353624</v>
      </c>
      <c r="AM16" s="348"/>
      <c r="AT16" s="74"/>
      <c r="AU16" s="74"/>
      <c r="AV16" s="74"/>
      <c r="AW16" s="74"/>
    </row>
    <row r="17" spans="1:68" hidden="1" x14ac:dyDescent="0.25">
      <c r="A17" s="6">
        <v>2011</v>
      </c>
      <c r="B17" s="330">
        <f>+Escenario_inicial!R16</f>
        <v>-0.92100218749294749</v>
      </c>
      <c r="C17" s="331"/>
      <c r="D17" s="331">
        <f>+Escenario_inicial!S16</f>
        <v>-0.97140102857491417</v>
      </c>
      <c r="E17" s="331"/>
      <c r="F17" s="331">
        <f>+Escenario_inicial!T16</f>
        <v>9.6138593234573939</v>
      </c>
      <c r="G17" s="338"/>
      <c r="H17" s="330">
        <f>+Escenario_inicial!B16</f>
        <v>-1.7622976105740262</v>
      </c>
      <c r="I17" s="331"/>
      <c r="J17" s="331">
        <f>+Escenario_inicial!C16</f>
        <v>-6.6979236436703893E-2</v>
      </c>
      <c r="K17" s="331"/>
      <c r="L17" s="331">
        <f>+Escenario_inicial!D16</f>
        <v>-1.8280964735274186</v>
      </c>
      <c r="M17" s="348"/>
      <c r="N17" s="331">
        <f>+Escenario_inicial!E16</f>
        <v>2.896917399539678E-2</v>
      </c>
      <c r="O17" s="331"/>
      <c r="P17" s="331">
        <f>+Escenario_inicial!F16</f>
        <v>0.36732081259567284</v>
      </c>
      <c r="Q17" s="331"/>
      <c r="R17" s="331">
        <f>+Escenario_inicial!G16</f>
        <v>0.39639639639639235</v>
      </c>
      <c r="S17" s="331"/>
      <c r="T17" s="330">
        <f>+Escenario_inicial!H16</f>
        <v>10.81967213114754</v>
      </c>
      <c r="U17" s="348"/>
      <c r="V17" s="330">
        <f>+Escenario_inicial!I16</f>
        <v>2.2189017556966784</v>
      </c>
      <c r="W17" s="348"/>
      <c r="X17" s="330">
        <f>+Escenario_inicial!J16</f>
        <v>-0.63282550481288391</v>
      </c>
      <c r="Y17" s="331"/>
      <c r="Z17" s="331">
        <f>+Escenario_inicial!K16</f>
        <v>-1.0894548048973274</v>
      </c>
      <c r="AA17" s="331"/>
      <c r="AB17" s="331">
        <f>+Escenario_inicial!L16</f>
        <v>-1.7153859618414091</v>
      </c>
      <c r="AC17" s="348"/>
      <c r="AD17" s="330">
        <f>+Escenario_inicial!M16</f>
        <v>-10.238048388567911</v>
      </c>
      <c r="AE17" s="331"/>
      <c r="AF17" s="331">
        <f>+Escenario_inicial!N16</f>
        <v>1.6202746205651763</v>
      </c>
      <c r="AG17" s="331"/>
      <c r="AH17" s="331">
        <f>+Escenario_inicial!O16</f>
        <v>-8.7836582676838919</v>
      </c>
      <c r="AI17" s="348"/>
      <c r="AJ17" s="330">
        <f>+Escenario_inicial!P16</f>
        <v>0.27018250070627303</v>
      </c>
      <c r="AK17" s="348"/>
      <c r="AL17" s="331">
        <f>+Escenario_inicial!Q16</f>
        <v>-3.2321439888459369</v>
      </c>
      <c r="AM17" s="348"/>
      <c r="AT17" s="74"/>
      <c r="AU17" s="74"/>
      <c r="AV17" s="74"/>
      <c r="AW17" s="74"/>
    </row>
    <row r="18" spans="1:68" hidden="1" x14ac:dyDescent="0.25">
      <c r="A18" s="6">
        <v>2012</v>
      </c>
      <c r="B18" s="330">
        <f>+Escenario_inicial!R17</f>
        <v>-6.5720411702849262</v>
      </c>
      <c r="C18" s="331"/>
      <c r="D18" s="331">
        <f>+Escenario_inicial!S17</f>
        <v>-2.8638478792765043</v>
      </c>
      <c r="E18" s="331"/>
      <c r="F18" s="331">
        <f>+Escenario_inicial!T17</f>
        <v>10.473879498883393</v>
      </c>
      <c r="G18" s="339"/>
      <c r="H18" s="330">
        <f>+Escenario_inicial!B17</f>
        <v>-4.811746419360718</v>
      </c>
      <c r="I18" s="331"/>
      <c r="J18" s="331">
        <f>+Escenario_inicial!C17</f>
        <v>-2.3793565683646101</v>
      </c>
      <c r="K18" s="331"/>
      <c r="L18" s="331">
        <f>+Escenario_inicial!D17</f>
        <v>-7.0766143832432293</v>
      </c>
      <c r="M18" s="348"/>
      <c r="N18" s="331">
        <f>+Escenario_inicial!E17</f>
        <v>6.794655127946303E-2</v>
      </c>
      <c r="O18" s="331"/>
      <c r="P18" s="331">
        <f>+Escenario_inicial!F17</f>
        <v>-4.4586389159354756</v>
      </c>
      <c r="Q18" s="331"/>
      <c r="R18" s="331">
        <f>+Escenario_inicial!G17</f>
        <v>-4.3937218560334168</v>
      </c>
      <c r="S18" s="331"/>
      <c r="T18" s="330">
        <f>+Escenario_inicial!H17</f>
        <v>12.130177514792905</v>
      </c>
      <c r="U18" s="348"/>
      <c r="V18" s="330">
        <f>+Escenario_inicial!I17</f>
        <v>1.9514690834673276</v>
      </c>
      <c r="W18" s="348"/>
      <c r="X18" s="330">
        <f>+Escenario_inicial!J17</f>
        <v>-1.9618520800791739</v>
      </c>
      <c r="Y18" s="331"/>
      <c r="Z18" s="331">
        <f>+Escenario_inicial!K17</f>
        <v>9.6080503990567898</v>
      </c>
      <c r="AA18" s="331"/>
      <c r="AB18" s="331">
        <f>+Escenario_inicial!L17</f>
        <v>7.4577025823686638</v>
      </c>
      <c r="AC18" s="348"/>
      <c r="AD18" s="330">
        <f>+Escenario_inicial!M17</f>
        <v>-6.5498395277040711</v>
      </c>
      <c r="AE18" s="331"/>
      <c r="AF18" s="331">
        <f>+Escenario_inicial!N17</f>
        <v>-6.1033493660148981</v>
      </c>
      <c r="AG18" s="331"/>
      <c r="AH18" s="331">
        <f>+Escenario_inicial!O17</f>
        <v>-12.253429304429842</v>
      </c>
      <c r="AI18" s="348"/>
      <c r="AJ18" s="330">
        <f>+Escenario_inicial!P17</f>
        <v>-3.1105699882705951</v>
      </c>
      <c r="AK18" s="348"/>
      <c r="AL18" s="331">
        <f>+Escenario_inicial!Q17</f>
        <v>-6.4444298906280668</v>
      </c>
      <c r="AM18" s="348"/>
    </row>
    <row r="19" spans="1:68" hidden="1" x14ac:dyDescent="0.25">
      <c r="A19" s="6">
        <v>2013</v>
      </c>
      <c r="B19" s="330">
        <f>+Escenario_inicial!R18</f>
        <v>-1.6546804654154257</v>
      </c>
      <c r="C19" s="331"/>
      <c r="D19" s="331">
        <f>+Escenario_inicial!S18</f>
        <v>-1.3583930106813358</v>
      </c>
      <c r="E19" s="331"/>
      <c r="F19" s="331">
        <f>+Escenario_inicial!T18</f>
        <v>7.0057154891511004</v>
      </c>
      <c r="G19" s="339"/>
      <c r="H19" s="330">
        <f>+Escenario_inicial!B18</f>
        <v>1.2809941477927911</v>
      </c>
      <c r="I19" s="331"/>
      <c r="J19" s="331">
        <f>+Escenario_inicial!C18</f>
        <v>-0.58359079986268769</v>
      </c>
      <c r="K19" s="331"/>
      <c r="L19" s="331">
        <f>+Escenario_inicial!D18</f>
        <v>0.68992758393682241</v>
      </c>
      <c r="M19" s="348"/>
      <c r="N19" s="331">
        <f>+Escenario_inicial!E18</f>
        <v>0.35351524088056419</v>
      </c>
      <c r="O19" s="331"/>
      <c r="P19" s="331">
        <f>+Escenario_inicial!F18</f>
        <v>-6.9213100216837358</v>
      </c>
      <c r="Q19" s="331"/>
      <c r="R19" s="331">
        <f>+Escenario_inicial!G18</f>
        <v>-6.592262666598403</v>
      </c>
      <c r="S19" s="331"/>
      <c r="T19" s="330">
        <f>+Escenario_inicial!H18</f>
        <v>3.9577836411609502</v>
      </c>
      <c r="U19" s="348"/>
      <c r="V19" s="330">
        <f>+Escenario_inicial!I18</f>
        <v>-0.23657609864506934</v>
      </c>
      <c r="W19" s="348"/>
      <c r="X19" s="330">
        <f>+Escenario_inicial!J18</f>
        <v>0.46339387483889105</v>
      </c>
      <c r="Y19" s="331"/>
      <c r="Z19" s="331">
        <f>+Escenario_inicial!K18</f>
        <v>-0.86543281815586459</v>
      </c>
      <c r="AA19" s="331"/>
      <c r="AB19" s="331">
        <f>+Escenario_inicial!L18</f>
        <v>-0.40604930598715505</v>
      </c>
      <c r="AC19" s="348"/>
      <c r="AD19" s="330">
        <f>+Escenario_inicial!M18</f>
        <v>-8.6590341737169396E-2</v>
      </c>
      <c r="AE19" s="331"/>
      <c r="AF19" s="331">
        <f>+Escenario_inicial!N18</f>
        <v>-5.932967355474994</v>
      </c>
      <c r="AG19" s="331"/>
      <c r="AH19" s="331">
        <f>+Escenario_inicial!O18</f>
        <v>-6.0144203205038993</v>
      </c>
      <c r="AI19" s="348"/>
      <c r="AJ19" s="330">
        <f>+Escenario_inicial!P18</f>
        <v>1.1791276996978572</v>
      </c>
      <c r="AK19" s="348"/>
      <c r="AL19" s="331">
        <f>+Escenario_inicial!Q18</f>
        <v>-1.2810640532026629</v>
      </c>
      <c r="AM19" s="348"/>
    </row>
    <row r="20" spans="1:68" x14ac:dyDescent="0.25">
      <c r="A20" s="6">
        <v>2014</v>
      </c>
      <c r="B20" s="354">
        <f>+Escenario_inicial!R19</f>
        <v>6.6389219183515813E-2</v>
      </c>
      <c r="C20" s="357"/>
      <c r="D20" s="360">
        <f>+Escenario_inicial!S19</f>
        <v>1.1106301078162462</v>
      </c>
      <c r="E20" s="357"/>
      <c r="F20" s="326">
        <f>+Escenario_inicial!T19</f>
        <v>5.9959017381451751</v>
      </c>
      <c r="G20" s="369"/>
      <c r="H20" s="349">
        <f>+Escenario_inicial!B19</f>
        <v>0.9193891844823332</v>
      </c>
      <c r="I20" s="364"/>
      <c r="J20" s="311">
        <f>+Escenario_inicial!C19</f>
        <v>-0.48342541436463549</v>
      </c>
      <c r="K20" s="364"/>
      <c r="L20" s="313">
        <f>+Escenario_inicial!D19</f>
        <v>0.43151920914297204</v>
      </c>
      <c r="M20" s="369"/>
      <c r="N20" s="325">
        <f>+Escenario_inicial!E19</f>
        <v>-0.26467213642926701</v>
      </c>
      <c r="O20" s="364"/>
      <c r="P20" s="311">
        <f>+Escenario_inicial!F19</f>
        <v>0.99259888910938621</v>
      </c>
      <c r="Q20" s="364"/>
      <c r="R20" s="311">
        <f>+Escenario_inicial!G19</f>
        <v>0.72529961999414638</v>
      </c>
      <c r="S20" s="367"/>
      <c r="T20" s="349">
        <f>+Escenario_inicial!H19</f>
        <v>11.16751269035532</v>
      </c>
      <c r="U20" s="369"/>
      <c r="V20" s="349">
        <f>+Escenario_inicial!I19</f>
        <v>-0.17605633802817433</v>
      </c>
      <c r="W20" s="369"/>
      <c r="X20" s="349">
        <f>+Escenario_inicial!J19</f>
        <v>0.39566950660614442</v>
      </c>
      <c r="Y20" s="364"/>
      <c r="Z20" s="311">
        <f>+Escenario_inicial!K19</f>
        <v>0.50096297144630597</v>
      </c>
      <c r="AA20" s="364"/>
      <c r="AB20" s="311">
        <f>+Escenario_inicial!L19</f>
        <v>0.89861463576985656</v>
      </c>
      <c r="AC20" s="369"/>
      <c r="AD20" s="349">
        <f>+Escenario_inicial!M19</f>
        <v>0.94323022841906745</v>
      </c>
      <c r="AE20" s="364"/>
      <c r="AF20" s="311">
        <f>+Escenario_inicial!N19</f>
        <v>0.97701674758252643</v>
      </c>
      <c r="AG20" s="364"/>
      <c r="AH20" s="311">
        <f>+Escenario_inicial!O19</f>
        <v>1.9294624933014815</v>
      </c>
      <c r="AI20" s="369"/>
      <c r="AJ20" s="349">
        <f>+Escenario_inicial!P19</f>
        <v>-3.7547857384812477</v>
      </c>
      <c r="AK20" s="369"/>
      <c r="AL20" s="325">
        <f>+Escenario_inicial!Q19</f>
        <v>-1.9039852503191068</v>
      </c>
      <c r="AM20" s="369"/>
    </row>
    <row r="21" spans="1:68" x14ac:dyDescent="0.25">
      <c r="A21" s="6">
        <v>2015</v>
      </c>
      <c r="B21" s="354">
        <f>+Escenario_inicial!R20</f>
        <v>3.2256627090615719</v>
      </c>
      <c r="C21" s="358"/>
      <c r="D21" s="360">
        <f>+Escenario_inicial!S20</f>
        <v>3.7235360767580383</v>
      </c>
      <c r="E21" s="363"/>
      <c r="F21" s="326">
        <f>+Escenario_inicial!T20</f>
        <v>5.1283934479876612</v>
      </c>
      <c r="G21" s="370"/>
      <c r="H21" s="340">
        <f>+Escenario_inicial!B20</f>
        <v>2.6183860899500644</v>
      </c>
      <c r="I21" s="363"/>
      <c r="J21" s="313">
        <f>+Escenario_inicial!C20</f>
        <v>0.76335877862594437</v>
      </c>
      <c r="K21" s="363"/>
      <c r="L21" s="313">
        <f>+Escenario_inicial!D20</f>
        <v>3.4017325486519701</v>
      </c>
      <c r="M21" s="370"/>
      <c r="N21" s="326">
        <f>+Escenario_inicial!E20</f>
        <v>-1.2953348390911779</v>
      </c>
      <c r="O21" s="363"/>
      <c r="P21" s="313">
        <f>+Escenario_inicial!F20</f>
        <v>5.004069922391019</v>
      </c>
      <c r="Q21" s="363"/>
      <c r="R21" s="313">
        <f>+Escenario_inicial!G20</f>
        <v>3.6439156222226154</v>
      </c>
      <c r="S21" s="368"/>
      <c r="T21" s="340">
        <f>+Escenario_inicial!H20</f>
        <v>4.7945205479452024</v>
      </c>
      <c r="U21" s="370"/>
      <c r="V21" s="340">
        <f>+Escenario_inicial!I20</f>
        <v>-0.70186804880681963</v>
      </c>
      <c r="W21" s="370"/>
      <c r="X21" s="340">
        <f>+Escenario_inicial!J20</f>
        <v>-0.19205094472469764</v>
      </c>
      <c r="Y21" s="363"/>
      <c r="Z21" s="313">
        <f>+Escenario_inicial!K20</f>
        <v>-2.2398537056900203E-2</v>
      </c>
      <c r="AA21" s="363"/>
      <c r="AB21" s="313">
        <f>+Escenario_inicial!L20</f>
        <v>-0.21440646517956186</v>
      </c>
      <c r="AC21" s="370"/>
      <c r="AD21" s="340">
        <f>+Escenario_inicial!M20</f>
        <v>0.22456266722070684</v>
      </c>
      <c r="AE21" s="363"/>
      <c r="AF21" s="313">
        <f>+Escenario_inicial!N20</f>
        <v>1.6247278070710358</v>
      </c>
      <c r="AG21" s="363"/>
      <c r="AH21" s="313">
        <f>+Escenario_inicial!O20</f>
        <v>1.8529390063903861</v>
      </c>
      <c r="AI21" s="370"/>
      <c r="AJ21" s="340">
        <f>+Escenario_inicial!P20</f>
        <v>2.9254918924236817</v>
      </c>
      <c r="AK21" s="370"/>
      <c r="AL21" s="326">
        <f>+Escenario_inicial!Q20</f>
        <v>2.5626197274731588</v>
      </c>
      <c r="AM21" s="370"/>
    </row>
    <row r="22" spans="1:68" x14ac:dyDescent="0.25">
      <c r="A22" s="251">
        <v>2016</v>
      </c>
      <c r="B22" s="355">
        <f>+(B47/B46-1)*100</f>
        <v>1.3034024107145825</v>
      </c>
      <c r="C22" s="359">
        <f>((B47/B46-1)*100)-Escenario_inicial!R21</f>
        <v>0</v>
      </c>
      <c r="D22" s="361">
        <f>+(D47/D46-1)*100</f>
        <v>3.8523147635963317</v>
      </c>
      <c r="E22" s="359">
        <f>((D47/D46-1)*100)-Escenario_inicial!S21</f>
        <v>0</v>
      </c>
      <c r="F22" s="327">
        <f>+F47/D47*100</f>
        <v>4.5999999999999996</v>
      </c>
      <c r="G22" s="377">
        <f>+((F47/D47)*100)-((Escenario_inicial!T42/Escenario_inicial!S42)*100)</f>
        <v>0</v>
      </c>
      <c r="H22" s="341">
        <f>+Escenario_inicial!B21+I22</f>
        <v>0.78056872798786259</v>
      </c>
      <c r="I22" s="309"/>
      <c r="J22" s="312">
        <f>+Escenario_inicial!C21+K22</f>
        <v>2.3539999999999894</v>
      </c>
      <c r="K22" s="365"/>
      <c r="L22" s="312">
        <f>+((((1+H22/100)*(1+J22/100)))-1)*100</f>
        <v>3.1529433158446807</v>
      </c>
      <c r="M22" s="371">
        <f>+(((1+I22/100)*(1+K22/100))-1)*100</f>
        <v>0</v>
      </c>
      <c r="N22" s="327">
        <f>+Escenario_inicial!E21+O22</f>
        <v>0.74110377527258908</v>
      </c>
      <c r="O22" s="365"/>
      <c r="P22" s="312">
        <f>+Escenario_inicial!F21+Q22</f>
        <v>-1.0310000000000041</v>
      </c>
      <c r="Q22" s="365"/>
      <c r="R22" s="312">
        <f>+((((1+N22/100)*(1+P22/100)))-1)*100</f>
        <v>-0.29753700465047217</v>
      </c>
      <c r="S22" s="375">
        <f>+(((1+O22/100)*(1+Q22/100))-1)*100</f>
        <v>0</v>
      </c>
      <c r="T22" s="341">
        <f>+Escenario_inicial!H21+U22</f>
        <v>1.0000000000000009</v>
      </c>
      <c r="U22" s="372"/>
      <c r="V22" s="341">
        <f>+Escenario_inicial!I21+W22</f>
        <v>-1.3000000000000012</v>
      </c>
      <c r="W22" s="372"/>
      <c r="X22" s="341">
        <f>+Escenario_inicial!J21+Y22</f>
        <v>-0.20000000000000018</v>
      </c>
      <c r="Y22" s="365"/>
      <c r="Z22" s="312">
        <f>+Escenario_inicial!K21+AA22</f>
        <v>2.7260000000000284</v>
      </c>
      <c r="AA22" s="365"/>
      <c r="AB22" s="312">
        <f>+((((1+X22/100)*(1+Z22/100)))-1)*100</f>
        <v>2.5205480000000335</v>
      </c>
      <c r="AC22" s="371">
        <f>+(((1+Y22/100)*(1+AA22/100))-1)*100</f>
        <v>0</v>
      </c>
      <c r="AD22" s="341">
        <f>+Escenario_inicial!M21+AE22</f>
        <v>0.49999999999998934</v>
      </c>
      <c r="AE22" s="365"/>
      <c r="AF22" s="312">
        <f>+Escenario_inicial!N21+AG22</f>
        <v>0.49999999999998934</v>
      </c>
      <c r="AG22" s="365"/>
      <c r="AH22" s="312">
        <f>+((((1+AD22/100)*(1+AF22/100)))-1)*100</f>
        <v>1.0024999999999729</v>
      </c>
      <c r="AI22" s="371">
        <f>+(((1+AE22/100)*(1+AG22/100))-1)*100</f>
        <v>0</v>
      </c>
      <c r="AJ22" s="341">
        <f>+Escenario_inicial!P21+AK22</f>
        <v>0</v>
      </c>
      <c r="AK22" s="372"/>
      <c r="AL22" s="327">
        <f>+(AD47/AD46-1)*100</f>
        <v>0.33682458328216924</v>
      </c>
      <c r="AM22" s="371">
        <f>((AD47/AD46-1)*100)-Escenario_inicial!Q21</f>
        <v>0</v>
      </c>
    </row>
    <row r="23" spans="1:68" ht="15.75" thickBot="1" x14ac:dyDescent="0.3">
      <c r="A23" s="158">
        <v>2017</v>
      </c>
      <c r="B23" s="356">
        <f>+(B48/B47-1)*100</f>
        <v>1.3031771255291202</v>
      </c>
      <c r="C23" s="343">
        <f>((B48/B47-1)*100)-Escenario_inicial!R22</f>
        <v>0</v>
      </c>
      <c r="D23" s="362">
        <f>+(D48/D47-1)*100</f>
        <v>4.0398325628694831</v>
      </c>
      <c r="E23" s="343">
        <f>((D48/D47-1)*100)-Escenario_inicial!S22</f>
        <v>0</v>
      </c>
      <c r="F23" s="352">
        <f>+F48/D48*100</f>
        <v>3.1</v>
      </c>
      <c r="G23" s="345">
        <f>+((F48/D48)*100)-((Escenario_inicial!T43/Escenario_inicial!S43)*100)</f>
        <v>0</v>
      </c>
      <c r="H23" s="342">
        <f>+Escenario_inicial!B22+I23</f>
        <v>-0.90174106282888689</v>
      </c>
      <c r="I23" s="373"/>
      <c r="J23" s="344">
        <f>+Escenario_inicial!C22+K23</f>
        <v>1.1660000000000004</v>
      </c>
      <c r="K23" s="350"/>
      <c r="L23" s="344">
        <f>+((((1+H23/100)*(1+J23/100)))-1)*100</f>
        <v>0.25374463637852784</v>
      </c>
      <c r="M23" s="351">
        <f>+(((1+I23/100)*(1+K23/100))-1)*100</f>
        <v>0</v>
      </c>
      <c r="N23" s="352">
        <f>+Escenario_inicial!E22+O23</f>
        <v>1.4999999999999902</v>
      </c>
      <c r="O23" s="350"/>
      <c r="P23" s="344">
        <f>+Escenario_inicial!F22+Q23</f>
        <v>-1.5199999999999991</v>
      </c>
      <c r="Q23" s="350"/>
      <c r="R23" s="344">
        <f>+((((1+N23/100)*(1+P23/100)))-1)*100</f>
        <v>-4.2800000000009497E-2</v>
      </c>
      <c r="S23" s="376">
        <f>+(((1+O23/100)*(1+Q23/100))-1)*100</f>
        <v>0</v>
      </c>
      <c r="T23" s="342">
        <f>+Escenario_inicial!H22+U23</f>
        <v>1.0000000000000009</v>
      </c>
      <c r="U23" s="353"/>
      <c r="V23" s="342">
        <f>+Escenario_inicial!I22+W23</f>
        <v>1.4000000000000012</v>
      </c>
      <c r="W23" s="353"/>
      <c r="X23" s="342">
        <f>+Escenario_inicial!J22+Y23</f>
        <v>1.4000000000000012</v>
      </c>
      <c r="Y23" s="350"/>
      <c r="Z23" s="344">
        <f>+Escenario_inicial!K22+AA23</f>
        <v>-4.0000000000000142</v>
      </c>
      <c r="AA23" s="350"/>
      <c r="AB23" s="344">
        <f>+((((1+X23/100)*(1+Z23/100)))-1)*100</f>
        <v>-2.6560000000000139</v>
      </c>
      <c r="AC23" s="351">
        <f>+(((1+Y23/100)*(1+AA23/100))-1)*100</f>
        <v>0</v>
      </c>
      <c r="AD23" s="342">
        <f>+Escenario_inicial!M22+AE23</f>
        <v>1.4000000000000012</v>
      </c>
      <c r="AE23" s="350"/>
      <c r="AF23" s="344">
        <f>+Escenario_inicial!N22+AG23</f>
        <v>4.4799999999999951</v>
      </c>
      <c r="AG23" s="350"/>
      <c r="AH23" s="344">
        <f>+((((1+AD23/100)*(1+AF23/100)))-1)*100</f>
        <v>5.9427200000000013</v>
      </c>
      <c r="AI23" s="351">
        <f>+(((1+AE23/100)*(1+AG23/100))-1)*100</f>
        <v>0</v>
      </c>
      <c r="AJ23" s="342">
        <f>+Escenario_inicial!P22+AK23</f>
        <v>4.4999999999999929</v>
      </c>
      <c r="AK23" s="353"/>
      <c r="AL23" s="352">
        <f>+(AD48/AD47-1)*100</f>
        <v>4.9879476414771196</v>
      </c>
      <c r="AM23" s="351">
        <f>((AD48/AD47-1)*100)-Escenario_inicial!Q22</f>
        <v>0</v>
      </c>
    </row>
    <row r="24" spans="1:68" s="10" customFormat="1" x14ac:dyDescent="0.25">
      <c r="A24" s="158"/>
      <c r="B24" s="257"/>
      <c r="C24" s="261"/>
      <c r="D24" s="257"/>
      <c r="E24" s="261"/>
      <c r="F24" s="257"/>
      <c r="G24" s="261"/>
      <c r="H24" s="258"/>
      <c r="I24" s="262"/>
      <c r="J24" s="258"/>
      <c r="K24" s="262"/>
      <c r="L24" s="257"/>
      <c r="M24" s="261"/>
      <c r="N24" s="258"/>
      <c r="O24" s="262"/>
      <c r="P24" s="258"/>
      <c r="Q24" s="262"/>
      <c r="R24" s="257"/>
      <c r="S24" s="261"/>
      <c r="T24" s="258"/>
      <c r="U24" s="262"/>
      <c r="V24" s="258"/>
      <c r="W24" s="262"/>
      <c r="X24" s="258"/>
      <c r="Y24" s="262"/>
      <c r="Z24" s="258"/>
      <c r="AA24" s="262"/>
      <c r="AB24" s="257"/>
      <c r="AC24" s="261"/>
      <c r="AD24" s="258"/>
      <c r="AE24" s="262"/>
      <c r="AF24" s="258"/>
      <c r="AG24" s="262"/>
      <c r="AH24" s="257"/>
      <c r="AI24" s="261"/>
      <c r="AJ24" s="258"/>
      <c r="AK24" s="262"/>
      <c r="AL24" s="257"/>
      <c r="AM24" s="261"/>
    </row>
    <row r="25" spans="1:68" s="13" customFormat="1" x14ac:dyDescent="0.25">
      <c r="A25" s="158"/>
      <c r="B25" s="189" t="s">
        <v>278</v>
      </c>
      <c r="C25" s="19"/>
      <c r="D25" s="11"/>
      <c r="E25" s="11"/>
      <c r="F25" s="11"/>
      <c r="AC25" s="71"/>
      <c r="AD25" s="71"/>
      <c r="AE25" s="71"/>
      <c r="AF25" s="1"/>
      <c r="AG25" s="1"/>
      <c r="AH25" s="71"/>
      <c r="AI25" s="71"/>
      <c r="AJ25" s="71"/>
      <c r="AK25" s="71"/>
      <c r="AL25" s="11"/>
      <c r="AM25" s="11"/>
      <c r="AN25" s="11"/>
      <c r="AO25" s="11"/>
      <c r="AP25" s="11"/>
      <c r="AQ25" s="11"/>
      <c r="AR25" s="11"/>
      <c r="AS25" s="11"/>
      <c r="AT25" s="11"/>
      <c r="AU25" s="11"/>
      <c r="AV25" s="11"/>
      <c r="AW25" s="11"/>
      <c r="AX25" s="71"/>
      <c r="AY25" s="71"/>
      <c r="AZ25" s="71"/>
      <c r="BA25" s="71"/>
      <c r="BB25" s="1"/>
      <c r="BC25" s="1"/>
      <c r="BD25" s="11"/>
      <c r="BE25" s="11"/>
      <c r="BF25" s="1"/>
      <c r="BG25" s="1"/>
      <c r="BO25" s="11"/>
      <c r="BP25" s="75"/>
    </row>
    <row r="26" spans="1:68" s="13" customFormat="1" ht="15.75" thickBot="1" x14ac:dyDescent="0.3">
      <c r="A26" s="158"/>
      <c r="B26" s="19"/>
      <c r="C26" s="19"/>
      <c r="D26" s="11"/>
      <c r="E26" s="11"/>
      <c r="F26" s="11"/>
      <c r="AB26" s="71"/>
      <c r="AL26" s="11"/>
      <c r="AM26" s="11"/>
      <c r="AN26" s="11"/>
      <c r="AO26" s="11"/>
      <c r="AP26" s="11"/>
      <c r="AQ26" s="11"/>
      <c r="BO26" s="11"/>
      <c r="BP26" s="75"/>
    </row>
    <row r="27" spans="1:68" s="13" customFormat="1" ht="15.75" customHeight="1" x14ac:dyDescent="0.25">
      <c r="A27" s="158"/>
      <c r="B27" s="494" t="s">
        <v>242</v>
      </c>
      <c r="C27" s="495"/>
      <c r="D27" s="495"/>
      <c r="E27" s="495"/>
      <c r="F27" s="495"/>
      <c r="G27" s="495"/>
      <c r="H27" s="469" t="s">
        <v>237</v>
      </c>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1"/>
      <c r="AO27" s="224"/>
      <c r="BO27" s="11"/>
      <c r="BP27" s="75"/>
    </row>
    <row r="28" spans="1:68" x14ac:dyDescent="0.25">
      <c r="B28" s="485" t="s">
        <v>238</v>
      </c>
      <c r="C28" s="486"/>
      <c r="D28" s="486"/>
      <c r="E28" s="486"/>
      <c r="F28" s="486"/>
      <c r="G28" s="486"/>
      <c r="H28" s="488" t="s">
        <v>235</v>
      </c>
      <c r="I28" s="486"/>
      <c r="J28" s="486"/>
      <c r="K28" s="486"/>
      <c r="L28" s="486"/>
      <c r="M28" s="486"/>
      <c r="N28" s="486"/>
      <c r="O28" s="486"/>
      <c r="P28" s="486"/>
      <c r="Q28" s="486"/>
      <c r="R28" s="486"/>
      <c r="S28" s="486"/>
      <c r="T28" s="486"/>
      <c r="U28" s="489"/>
      <c r="V28" s="485" t="s">
        <v>234</v>
      </c>
      <c r="W28" s="486"/>
      <c r="X28" s="486"/>
      <c r="Y28" s="486"/>
      <c r="Z28" s="486"/>
      <c r="AA28" s="486"/>
      <c r="AB28" s="486"/>
      <c r="AC28" s="486"/>
      <c r="AD28" s="486"/>
      <c r="AE28" s="487"/>
      <c r="AO28" s="224"/>
    </row>
    <row r="29" spans="1:68" s="103" customFormat="1" ht="15" customHeight="1" x14ac:dyDescent="0.25">
      <c r="A29" s="165"/>
      <c r="B29" s="446" t="s">
        <v>130</v>
      </c>
      <c r="C29" s="447"/>
      <c r="D29" s="452" t="s">
        <v>221</v>
      </c>
      <c r="E29" s="453"/>
      <c r="F29" s="458" t="s">
        <v>220</v>
      </c>
      <c r="G29" s="538"/>
      <c r="H29" s="531" t="s">
        <v>9</v>
      </c>
      <c r="I29" s="483"/>
      <c r="J29" s="483"/>
      <c r="K29" s="483"/>
      <c r="L29" s="483"/>
      <c r="M29" s="490"/>
      <c r="N29" s="482" t="s">
        <v>257</v>
      </c>
      <c r="O29" s="490"/>
      <c r="P29" s="509" t="s">
        <v>147</v>
      </c>
      <c r="Q29" s="510"/>
      <c r="R29" s="515" t="s">
        <v>2</v>
      </c>
      <c r="S29" s="516"/>
      <c r="T29" s="482" t="s">
        <v>211</v>
      </c>
      <c r="U29" s="490"/>
      <c r="V29" s="482" t="s">
        <v>128</v>
      </c>
      <c r="W29" s="483"/>
      <c r="X29" s="483"/>
      <c r="Y29" s="483"/>
      <c r="Z29" s="483"/>
      <c r="AA29" s="483"/>
      <c r="AB29" s="483"/>
      <c r="AC29" s="483"/>
      <c r="AD29" s="483"/>
      <c r="AE29" s="484"/>
      <c r="AO29" s="194"/>
    </row>
    <row r="30" spans="1:68" ht="24" customHeight="1" x14ac:dyDescent="0.25">
      <c r="B30" s="448"/>
      <c r="C30" s="449"/>
      <c r="D30" s="454"/>
      <c r="E30" s="455"/>
      <c r="F30" s="460"/>
      <c r="G30" s="539"/>
      <c r="H30" s="523" t="s">
        <v>275</v>
      </c>
      <c r="I30" s="524"/>
      <c r="J30" s="527" t="s">
        <v>161</v>
      </c>
      <c r="K30" s="528"/>
      <c r="L30" s="505" t="s">
        <v>247</v>
      </c>
      <c r="M30" s="506"/>
      <c r="N30" s="505" t="s">
        <v>151</v>
      </c>
      <c r="O30" s="506"/>
      <c r="P30" s="511"/>
      <c r="Q30" s="512"/>
      <c r="R30" s="517"/>
      <c r="S30" s="518"/>
      <c r="T30" s="521" t="s">
        <v>151</v>
      </c>
      <c r="U30" s="506"/>
      <c r="V30" s="443" t="s">
        <v>148</v>
      </c>
      <c r="W30" s="444"/>
      <c r="X30" s="444"/>
      <c r="Y30" s="444"/>
      <c r="Z30" s="444"/>
      <c r="AA30" s="445"/>
      <c r="AB30" s="472" t="s">
        <v>150</v>
      </c>
      <c r="AC30" s="473"/>
      <c r="AD30" s="476" t="s">
        <v>151</v>
      </c>
      <c r="AE30" s="477"/>
      <c r="AO30" s="194"/>
    </row>
    <row r="31" spans="1:68" x14ac:dyDescent="0.25">
      <c r="B31" s="450"/>
      <c r="C31" s="451"/>
      <c r="D31" s="456"/>
      <c r="E31" s="457"/>
      <c r="F31" s="462"/>
      <c r="G31" s="540"/>
      <c r="H31" s="525"/>
      <c r="I31" s="526"/>
      <c r="J31" s="529"/>
      <c r="K31" s="530"/>
      <c r="L31" s="507"/>
      <c r="M31" s="508"/>
      <c r="N31" s="507"/>
      <c r="O31" s="508"/>
      <c r="P31" s="513"/>
      <c r="Q31" s="514"/>
      <c r="R31" s="519"/>
      <c r="S31" s="520"/>
      <c r="T31" s="507"/>
      <c r="U31" s="522"/>
      <c r="V31" s="443" t="s">
        <v>149</v>
      </c>
      <c r="W31" s="445"/>
      <c r="X31" s="467" t="s">
        <v>146</v>
      </c>
      <c r="Y31" s="468"/>
      <c r="Z31" s="480" t="s">
        <v>151</v>
      </c>
      <c r="AA31" s="481"/>
      <c r="AB31" s="474"/>
      <c r="AC31" s="475"/>
      <c r="AD31" s="478"/>
      <c r="AE31" s="479"/>
      <c r="AO31" s="194"/>
      <c r="BN31" s="93"/>
      <c r="BO31" s="93"/>
      <c r="BP31" s="93"/>
    </row>
    <row r="32" spans="1:68" x14ac:dyDescent="0.25">
      <c r="A32" s="6" t="s">
        <v>270</v>
      </c>
      <c r="B32" s="314" t="s">
        <v>271</v>
      </c>
      <c r="C32" s="310" t="s">
        <v>164</v>
      </c>
      <c r="D32" s="320" t="s">
        <v>271</v>
      </c>
      <c r="E32" s="319" t="s">
        <v>164</v>
      </c>
      <c r="F32" s="320" t="s">
        <v>271</v>
      </c>
      <c r="G32" s="319" t="s">
        <v>164</v>
      </c>
      <c r="H32" s="385" t="s">
        <v>272</v>
      </c>
      <c r="I32" s="322" t="s">
        <v>164</v>
      </c>
      <c r="J32" s="321" t="s">
        <v>276</v>
      </c>
      <c r="K32" s="322" t="s">
        <v>164</v>
      </c>
      <c r="L32" s="321" t="s">
        <v>271</v>
      </c>
      <c r="M32" s="322" t="s">
        <v>164</v>
      </c>
      <c r="N32" s="321" t="s">
        <v>271</v>
      </c>
      <c r="O32" s="322" t="s">
        <v>164</v>
      </c>
      <c r="P32" s="321" t="s">
        <v>271</v>
      </c>
      <c r="Q32" s="322" t="s">
        <v>164</v>
      </c>
      <c r="R32" s="321" t="s">
        <v>271</v>
      </c>
      <c r="S32" s="322" t="s">
        <v>164</v>
      </c>
      <c r="T32" s="321" t="s">
        <v>271</v>
      </c>
      <c r="U32" s="322" t="s">
        <v>164</v>
      </c>
      <c r="V32" s="321" t="s">
        <v>273</v>
      </c>
      <c r="W32" s="380" t="s">
        <v>164</v>
      </c>
      <c r="X32" s="323" t="s">
        <v>274</v>
      </c>
      <c r="Y32" s="322" t="s">
        <v>164</v>
      </c>
      <c r="Z32" s="321" t="s">
        <v>271</v>
      </c>
      <c r="AA32" s="322" t="s">
        <v>164</v>
      </c>
      <c r="AB32" s="321" t="s">
        <v>271</v>
      </c>
      <c r="AC32" s="322" t="s">
        <v>164</v>
      </c>
      <c r="AD32" s="321" t="s">
        <v>271</v>
      </c>
      <c r="AE32" s="386" t="s">
        <v>164</v>
      </c>
      <c r="AO32" s="194"/>
      <c r="BN32" s="93"/>
      <c r="BO32" s="93"/>
      <c r="BP32" s="93"/>
    </row>
    <row r="33" spans="1:68" ht="15" hidden="1" customHeight="1" x14ac:dyDescent="0.25">
      <c r="A33" s="6">
        <v>2002</v>
      </c>
      <c r="B33" s="216">
        <f t="shared" ref="B33:B46" si="0">+L33+N33+P33+R33-T33+AD33</f>
        <v>124561</v>
      </c>
      <c r="C33" s="217"/>
      <c r="D33" s="163">
        <f>+Ventas!I11</f>
        <v>749288</v>
      </c>
      <c r="E33" s="260"/>
      <c r="F33" s="291">
        <v>3106</v>
      </c>
      <c r="G33" s="260"/>
      <c r="H33" s="387">
        <f>+RA!G6</f>
        <v>28.52734375</v>
      </c>
      <c r="I33" s="220"/>
      <c r="J33" s="221">
        <f>+RA!C6</f>
        <v>2560</v>
      </c>
      <c r="K33" s="221"/>
      <c r="L33" s="218">
        <f t="shared" ref="L33:L46" si="1">+H33*J33</f>
        <v>73030</v>
      </c>
      <c r="M33" s="218"/>
      <c r="N33" s="222">
        <f>+CI!H6</f>
        <v>31097</v>
      </c>
      <c r="O33" s="222"/>
      <c r="P33" s="218">
        <f>+'T pagados'!B5</f>
        <v>104</v>
      </c>
      <c r="Q33" s="218"/>
      <c r="R33" s="218">
        <f>+CCF!B15</f>
        <v>14991</v>
      </c>
      <c r="S33" s="218"/>
      <c r="T33" s="218">
        <f>+Ventas!F11</f>
        <v>12589</v>
      </c>
      <c r="U33" s="218"/>
      <c r="V33" s="219">
        <f>+TSEadqmdo!D8</f>
        <v>12.05898362603093</v>
      </c>
      <c r="W33" s="381"/>
      <c r="X33" s="221">
        <f>+TSEadqmdo!B8</f>
        <v>661.15734999999995</v>
      </c>
      <c r="Y33" s="221"/>
      <c r="Z33" s="223">
        <f>+V33*X33</f>
        <v>7972.8856578799996</v>
      </c>
      <c r="AA33" s="223"/>
      <c r="AB33" s="221">
        <f>+TSEadqmdo!H8</f>
        <v>9955.1143421199995</v>
      </c>
      <c r="AC33" s="221"/>
      <c r="AD33" s="259">
        <f>+Z33+AB33</f>
        <v>17928</v>
      </c>
      <c r="AE33" s="388"/>
      <c r="AO33" s="194"/>
      <c r="BO33" s="1"/>
    </row>
    <row r="34" spans="1:68" ht="15" hidden="1" customHeight="1" x14ac:dyDescent="0.25">
      <c r="A34" s="6">
        <v>2003</v>
      </c>
      <c r="B34" s="216">
        <f t="shared" si="0"/>
        <v>134688</v>
      </c>
      <c r="C34" s="217"/>
      <c r="D34" s="259">
        <f>+Ventas!I12</f>
        <v>803472</v>
      </c>
      <c r="E34" s="218"/>
      <c r="F34" s="292">
        <v>2960</v>
      </c>
      <c r="G34" s="218"/>
      <c r="H34" s="387">
        <f>+RA!G7</f>
        <v>29.943747624477385</v>
      </c>
      <c r="I34" s="220"/>
      <c r="J34" s="221">
        <f>+RA!C7</f>
        <v>2631</v>
      </c>
      <c r="K34" s="221"/>
      <c r="L34" s="218">
        <f>+H34*J34</f>
        <v>78782</v>
      </c>
      <c r="M34" s="218"/>
      <c r="N34" s="222">
        <f>+CI!H7</f>
        <v>34401</v>
      </c>
      <c r="O34" s="222"/>
      <c r="P34" s="218">
        <f>+'T pagados'!B6</f>
        <v>112</v>
      </c>
      <c r="Q34" s="218"/>
      <c r="R34" s="218">
        <f>+CCF!B16</f>
        <v>16211</v>
      </c>
      <c r="S34" s="218"/>
      <c r="T34" s="218">
        <f>+Ventas!F12</f>
        <v>13475</v>
      </c>
      <c r="U34" s="218"/>
      <c r="V34" s="219">
        <f>+TSEadqmdo!D9</f>
        <v>12.659141118859925</v>
      </c>
      <c r="W34" s="381"/>
      <c r="X34" s="221">
        <f>+TSEadqmdo!B9</f>
        <v>706.32344999999998</v>
      </c>
      <c r="Y34" s="221"/>
      <c r="Z34" s="223">
        <f>+V34*X34</f>
        <v>8941.4482291100012</v>
      </c>
      <c r="AA34" s="223"/>
      <c r="AB34" s="221">
        <f>+TSEadqmdo!H9</f>
        <v>9715.5517708899988</v>
      </c>
      <c r="AC34" s="221"/>
      <c r="AD34" s="259">
        <f>+Z34+AB34</f>
        <v>18657</v>
      </c>
      <c r="AE34" s="388"/>
      <c r="AO34" s="194"/>
      <c r="BO34" s="1"/>
    </row>
    <row r="35" spans="1:68" ht="15" hidden="1" customHeight="1" x14ac:dyDescent="0.25">
      <c r="A35" s="6">
        <v>2004</v>
      </c>
      <c r="B35" s="216">
        <f t="shared" si="0"/>
        <v>147817</v>
      </c>
      <c r="C35" s="217"/>
      <c r="D35" s="259">
        <f>+Ventas!I13</f>
        <v>861420</v>
      </c>
      <c r="E35" s="218"/>
      <c r="F35" s="292">
        <v>364</v>
      </c>
      <c r="G35" s="218"/>
      <c r="H35" s="387">
        <f>+RA!G8</f>
        <v>31.549290515309934</v>
      </c>
      <c r="I35" s="220"/>
      <c r="J35" s="221">
        <f>+RA!C8</f>
        <v>2678</v>
      </c>
      <c r="K35" s="221"/>
      <c r="L35" s="218">
        <f t="shared" si="1"/>
        <v>84489</v>
      </c>
      <c r="M35" s="218"/>
      <c r="N35" s="222">
        <f>+CI!H8</f>
        <v>38688</v>
      </c>
      <c r="O35" s="222"/>
      <c r="P35" s="218">
        <f>+'T pagados'!B7</f>
        <v>153</v>
      </c>
      <c r="Q35" s="218"/>
      <c r="R35" s="218">
        <f>+CCF!B17</f>
        <v>17735</v>
      </c>
      <c r="S35" s="218"/>
      <c r="T35" s="218">
        <f>+Ventas!F13</f>
        <v>14381</v>
      </c>
      <c r="U35" s="218"/>
      <c r="V35" s="219">
        <f>+TSEadqmdo!D10</f>
        <v>13.058255834207241</v>
      </c>
      <c r="W35" s="381"/>
      <c r="X35" s="221">
        <f>+TSEadqmdo!B10</f>
        <v>728.68477600000006</v>
      </c>
      <c r="Y35" s="221"/>
      <c r="Z35" s="223">
        <f t="shared" ref="Z35:Z44" si="2">+V35*X35</f>
        <v>9515.3522274999978</v>
      </c>
      <c r="AA35" s="223"/>
      <c r="AB35" s="221">
        <f>+TSEadqmdo!H10</f>
        <v>11617.647772500002</v>
      </c>
      <c r="AC35" s="221"/>
      <c r="AD35" s="259">
        <f t="shared" ref="AD35:AD43" si="3">+Z35+AB35</f>
        <v>21133</v>
      </c>
      <c r="AE35" s="388"/>
      <c r="AO35" s="194"/>
      <c r="BO35" s="64"/>
    </row>
    <row r="36" spans="1:68" ht="15" hidden="1" customHeight="1" x14ac:dyDescent="0.25">
      <c r="A36" s="6">
        <v>2005</v>
      </c>
      <c r="B36" s="216">
        <f t="shared" si="0"/>
        <v>161090</v>
      </c>
      <c r="C36" s="217"/>
      <c r="D36" s="259">
        <f>+Ventas!I14</f>
        <v>930566</v>
      </c>
      <c r="E36" s="218"/>
      <c r="F36" s="292">
        <v>-11229</v>
      </c>
      <c r="G36" s="218"/>
      <c r="H36" s="387">
        <f>+RA!G9</f>
        <v>33.242579699523638</v>
      </c>
      <c r="I36" s="220"/>
      <c r="J36" s="221">
        <f>+RA!C9</f>
        <v>2729</v>
      </c>
      <c r="K36" s="221"/>
      <c r="L36" s="218">
        <f t="shared" si="1"/>
        <v>90719.000000000015</v>
      </c>
      <c r="M36" s="218"/>
      <c r="N36" s="222">
        <f>+CI!H9</f>
        <v>43222</v>
      </c>
      <c r="O36" s="222"/>
      <c r="P36" s="218">
        <f>+'T pagados'!B8</f>
        <v>165</v>
      </c>
      <c r="Q36" s="218"/>
      <c r="R36" s="218">
        <f>+CCF!B18</f>
        <v>19450</v>
      </c>
      <c r="S36" s="218"/>
      <c r="T36" s="218">
        <f>+Ventas!F14</f>
        <v>15843</v>
      </c>
      <c r="U36" s="218"/>
      <c r="V36" s="219">
        <f>+TSEadqmdo!D11</f>
        <v>13.145281401046613</v>
      </c>
      <c r="W36" s="381"/>
      <c r="X36" s="221">
        <f>+TSEadqmdo!B11</f>
        <v>764.63420299999996</v>
      </c>
      <c r="Y36" s="221"/>
      <c r="Z36" s="223">
        <f t="shared" si="2"/>
        <v>10051.3317673</v>
      </c>
      <c r="AA36" s="223"/>
      <c r="AB36" s="221">
        <f>+TSEadqmdo!H11</f>
        <v>13325.6682327</v>
      </c>
      <c r="AC36" s="221"/>
      <c r="AD36" s="259">
        <f t="shared" si="3"/>
        <v>23377</v>
      </c>
      <c r="AE36" s="388"/>
      <c r="AO36" s="194"/>
      <c r="BO36" s="64"/>
    </row>
    <row r="37" spans="1:68" ht="15" hidden="1" customHeight="1" x14ac:dyDescent="0.25">
      <c r="A37" s="6">
        <v>2006</v>
      </c>
      <c r="B37" s="216">
        <f t="shared" si="0"/>
        <v>174929</v>
      </c>
      <c r="C37" s="217"/>
      <c r="D37" s="259">
        <f>+Ventas!I15</f>
        <v>1007974</v>
      </c>
      <c r="E37" s="218"/>
      <c r="F37" s="292">
        <v>-22144</v>
      </c>
      <c r="G37" s="218"/>
      <c r="H37" s="387">
        <f>+RA!G10</f>
        <v>35.202513464991021</v>
      </c>
      <c r="I37" s="220"/>
      <c r="J37" s="221">
        <f>+RA!C10</f>
        <v>2785</v>
      </c>
      <c r="K37" s="221"/>
      <c r="L37" s="218">
        <f t="shared" si="1"/>
        <v>98039</v>
      </c>
      <c r="M37" s="218"/>
      <c r="N37" s="222">
        <f>+CI!H10</f>
        <v>47156</v>
      </c>
      <c r="O37" s="222"/>
      <c r="P37" s="218">
        <f>+'T pagados'!B9</f>
        <v>161</v>
      </c>
      <c r="Q37" s="218"/>
      <c r="R37" s="218">
        <f>+CCF!B19</f>
        <v>21277</v>
      </c>
      <c r="S37" s="218"/>
      <c r="T37" s="218">
        <f>+Ventas!F15</f>
        <v>17871</v>
      </c>
      <c r="U37" s="218"/>
      <c r="V37" s="219">
        <f>+TSEadqmdo!D12</f>
        <v>13.361546834537444</v>
      </c>
      <c r="W37" s="381"/>
      <c r="X37" s="221">
        <f>+TSEadqmdo!B12</f>
        <v>796.019904</v>
      </c>
      <c r="Y37" s="221"/>
      <c r="Z37" s="223">
        <f t="shared" si="2"/>
        <v>10636.05722852</v>
      </c>
      <c r="AA37" s="223"/>
      <c r="AB37" s="221">
        <f>+TSEadqmdo!H12</f>
        <v>15530.94277148</v>
      </c>
      <c r="AC37" s="221"/>
      <c r="AD37" s="259">
        <f t="shared" si="3"/>
        <v>26167</v>
      </c>
      <c r="AE37" s="388"/>
      <c r="AO37" s="194"/>
      <c r="BO37" s="64"/>
    </row>
    <row r="38" spans="1:68" ht="15" hidden="1" customHeight="1" x14ac:dyDescent="0.25">
      <c r="A38" s="6">
        <v>2007</v>
      </c>
      <c r="B38" s="216">
        <f t="shared" si="0"/>
        <v>191042</v>
      </c>
      <c r="C38" s="217"/>
      <c r="D38" s="259">
        <f>+Ventas!I16</f>
        <v>1080807</v>
      </c>
      <c r="E38" s="218"/>
      <c r="F38" s="292">
        <v>-21620</v>
      </c>
      <c r="G38" s="218"/>
      <c r="H38" s="387">
        <f>+RA!G11</f>
        <v>37.792824481181853</v>
      </c>
      <c r="I38" s="220"/>
      <c r="J38" s="221">
        <f>+RA!C11</f>
        <v>2843</v>
      </c>
      <c r="K38" s="221"/>
      <c r="L38" s="218">
        <f t="shared" si="1"/>
        <v>107445.00000000001</v>
      </c>
      <c r="M38" s="218"/>
      <c r="N38" s="222">
        <f>+CI!H11</f>
        <v>54226</v>
      </c>
      <c r="O38" s="222"/>
      <c r="P38" s="218">
        <f>+'T pagados'!B10</f>
        <v>177</v>
      </c>
      <c r="Q38" s="218"/>
      <c r="R38" s="218">
        <f>+CCF!B20</f>
        <v>22874</v>
      </c>
      <c r="S38" s="218"/>
      <c r="T38" s="218">
        <f>+Ventas!F16</f>
        <v>19706</v>
      </c>
      <c r="U38" s="218"/>
      <c r="V38" s="219">
        <f>+TSEadqmdo!D13</f>
        <v>13.269500688077095</v>
      </c>
      <c r="W38" s="381"/>
      <c r="X38" s="221">
        <f>+TSEadqmdo!B13</f>
        <v>843.367704</v>
      </c>
      <c r="Y38" s="221"/>
      <c r="Z38" s="223">
        <f t="shared" si="2"/>
        <v>11191.06832853</v>
      </c>
      <c r="AA38" s="223"/>
      <c r="AB38" s="221">
        <f>+TSEadqmdo!H13</f>
        <v>14834.93167147</v>
      </c>
      <c r="AC38" s="221"/>
      <c r="AD38" s="259">
        <f t="shared" si="3"/>
        <v>26026</v>
      </c>
      <c r="AE38" s="388"/>
      <c r="AO38" s="194"/>
      <c r="BO38" s="64"/>
    </row>
    <row r="39" spans="1:68" ht="15" hidden="1" customHeight="1" x14ac:dyDescent="0.25">
      <c r="A39" s="6">
        <v>2008</v>
      </c>
      <c r="B39" s="216">
        <f t="shared" si="0"/>
        <v>209521</v>
      </c>
      <c r="C39" s="217"/>
      <c r="D39" s="259">
        <f>+Ventas!I17</f>
        <v>1116207</v>
      </c>
      <c r="E39" s="218"/>
      <c r="F39" s="292">
        <v>49385</v>
      </c>
      <c r="G39" s="218"/>
      <c r="H39" s="387">
        <f>+RA!G12</f>
        <v>40.554754548575353</v>
      </c>
      <c r="I39" s="220"/>
      <c r="J39" s="221">
        <f>+RA!C12</f>
        <v>2913</v>
      </c>
      <c r="K39" s="221"/>
      <c r="L39" s="218">
        <f t="shared" si="1"/>
        <v>118136</v>
      </c>
      <c r="M39" s="218"/>
      <c r="N39" s="222">
        <f>+CI!H12</f>
        <v>59219</v>
      </c>
      <c r="O39" s="222"/>
      <c r="P39" s="218">
        <f>+'T pagados'!B11</f>
        <v>246</v>
      </c>
      <c r="Q39" s="218"/>
      <c r="R39" s="218">
        <f>+CCF!B21</f>
        <v>24414</v>
      </c>
      <c r="S39" s="218"/>
      <c r="T39" s="218">
        <f>+Ventas!F17</f>
        <v>21366</v>
      </c>
      <c r="U39" s="218"/>
      <c r="V39" s="219">
        <f>+TSEadqmdo!D14</f>
        <v>13.449906205559831</v>
      </c>
      <c r="W39" s="381"/>
      <c r="X39" s="221">
        <f>+TSEadqmdo!B14</f>
        <v>890.04006900000002</v>
      </c>
      <c r="Y39" s="221"/>
      <c r="Z39" s="223">
        <f t="shared" si="2"/>
        <v>11970.95544724</v>
      </c>
      <c r="AA39" s="223"/>
      <c r="AB39" s="221">
        <f>+TSEadqmdo!H14</f>
        <v>16901.044552760002</v>
      </c>
      <c r="AC39" s="221"/>
      <c r="AD39" s="259">
        <f t="shared" si="3"/>
        <v>28872</v>
      </c>
      <c r="AE39" s="388"/>
      <c r="BO39" s="64"/>
    </row>
    <row r="40" spans="1:68" ht="15" hidden="1" customHeight="1" x14ac:dyDescent="0.25">
      <c r="A40" s="6">
        <v>2009</v>
      </c>
      <c r="B40" s="216">
        <f t="shared" si="0"/>
        <v>221028</v>
      </c>
      <c r="C40" s="217"/>
      <c r="D40" s="259">
        <f>+Ventas!I18</f>
        <v>1079034</v>
      </c>
      <c r="E40" s="218"/>
      <c r="F40" s="292">
        <v>118237</v>
      </c>
      <c r="G40" s="218"/>
      <c r="H40" s="387">
        <f>+RA!G13</f>
        <v>42.46330740615489</v>
      </c>
      <c r="I40" s="220"/>
      <c r="J40" s="221">
        <f>+RA!C13</f>
        <v>2957</v>
      </c>
      <c r="K40" s="221"/>
      <c r="L40" s="218">
        <f t="shared" si="1"/>
        <v>125564.00000000001</v>
      </c>
      <c r="M40" s="218"/>
      <c r="N40" s="222">
        <f>+CI!H13</f>
        <v>61032</v>
      </c>
      <c r="O40" s="222"/>
      <c r="P40" s="218">
        <f>+'T pagados'!B12</f>
        <v>285</v>
      </c>
      <c r="Q40" s="218"/>
      <c r="R40" s="218">
        <f>+CCF!B22</f>
        <v>25130</v>
      </c>
      <c r="S40" s="218"/>
      <c r="T40" s="218">
        <f>+Ventas!F18</f>
        <v>22672</v>
      </c>
      <c r="U40" s="218"/>
      <c r="V40" s="219">
        <f>+TSEadqmdo!D15</f>
        <v>13.38936297605666</v>
      </c>
      <c r="W40" s="381"/>
      <c r="X40" s="221">
        <f>+TSEadqmdo!B15</f>
        <v>934.00208299999997</v>
      </c>
      <c r="Y40" s="221"/>
      <c r="Z40" s="223">
        <f t="shared" si="2"/>
        <v>12505.69290968</v>
      </c>
      <c r="AA40" s="223"/>
      <c r="AB40" s="221">
        <f>+TSEadqmdo!H15</f>
        <v>19183.307090319999</v>
      </c>
      <c r="AC40" s="221"/>
      <c r="AD40" s="259">
        <f t="shared" si="3"/>
        <v>31689</v>
      </c>
      <c r="AE40" s="388"/>
      <c r="BO40" s="64"/>
    </row>
    <row r="41" spans="1:68" ht="15" hidden="1" customHeight="1" x14ac:dyDescent="0.25">
      <c r="A41" s="6">
        <v>2010</v>
      </c>
      <c r="B41" s="216">
        <f t="shared" si="0"/>
        <v>221715</v>
      </c>
      <c r="C41" s="217"/>
      <c r="D41" s="259">
        <f>+Ventas!I19</f>
        <v>1080913</v>
      </c>
      <c r="E41" s="218"/>
      <c r="F41" s="292">
        <v>101445</v>
      </c>
      <c r="G41" s="218"/>
      <c r="H41" s="387">
        <f>+RA!G14</f>
        <v>41.8231748158071</v>
      </c>
      <c r="I41" s="220"/>
      <c r="J41" s="221">
        <f>+RA!C14</f>
        <v>2986</v>
      </c>
      <c r="K41" s="221"/>
      <c r="L41" s="218">
        <f t="shared" si="1"/>
        <v>124884</v>
      </c>
      <c r="M41" s="218"/>
      <c r="N41" s="222">
        <f>+CI!H14</f>
        <v>61050</v>
      </c>
      <c r="O41" s="222"/>
      <c r="P41" s="218">
        <f>+'T pagados'!B13</f>
        <v>305</v>
      </c>
      <c r="Q41" s="218"/>
      <c r="R41" s="218">
        <f>+CCF!B23</f>
        <v>26770</v>
      </c>
      <c r="S41" s="218"/>
      <c r="T41" s="218">
        <f>+Ventas!F19</f>
        <v>22852</v>
      </c>
      <c r="U41" s="218"/>
      <c r="V41" s="219">
        <f>+TSEadqmdo!D16</f>
        <v>12.746947502215708</v>
      </c>
      <c r="W41" s="381"/>
      <c r="X41" s="221">
        <f>+TSEadqmdo!B16</f>
        <v>957.69462799999997</v>
      </c>
      <c r="Y41" s="221"/>
      <c r="Z41" s="223">
        <f t="shared" si="2"/>
        <v>12207.683146270001</v>
      </c>
      <c r="AA41" s="223"/>
      <c r="AB41" s="221">
        <f>+TSEadqmdo!H16</f>
        <v>19350.316853730001</v>
      </c>
      <c r="AC41" s="221"/>
      <c r="AD41" s="259">
        <f t="shared" si="3"/>
        <v>31558</v>
      </c>
      <c r="AE41" s="388"/>
      <c r="BO41" s="64"/>
    </row>
    <row r="42" spans="1:68" s="4" customFormat="1" ht="15" hidden="1" customHeight="1" x14ac:dyDescent="0.25">
      <c r="A42" s="6">
        <v>2011</v>
      </c>
      <c r="B42" s="216">
        <f t="shared" si="0"/>
        <v>219673</v>
      </c>
      <c r="C42" s="217"/>
      <c r="D42" s="259">
        <f>+Ventas!I20</f>
        <v>1070413</v>
      </c>
      <c r="E42" s="218"/>
      <c r="F42" s="292">
        <v>102908</v>
      </c>
      <c r="G42" s="218"/>
      <c r="H42" s="387">
        <f>+RA!G15</f>
        <v>41.086126005361933</v>
      </c>
      <c r="I42" s="220"/>
      <c r="J42" s="221">
        <f>+RA!C15</f>
        <v>2984</v>
      </c>
      <c r="K42" s="221"/>
      <c r="L42" s="218">
        <f t="shared" si="1"/>
        <v>122601.00000000001</v>
      </c>
      <c r="M42" s="218"/>
      <c r="N42" s="222">
        <f>+CI!H15</f>
        <v>61292</v>
      </c>
      <c r="O42" s="222"/>
      <c r="P42" s="218">
        <f>+'T pagados'!B14</f>
        <v>338</v>
      </c>
      <c r="Q42" s="218"/>
      <c r="R42" s="218">
        <f>+CCF!B24</f>
        <v>27364</v>
      </c>
      <c r="S42" s="218"/>
      <c r="T42" s="218">
        <f>+Ventas!F20</f>
        <v>22460</v>
      </c>
      <c r="U42" s="218"/>
      <c r="V42" s="219">
        <f>+TSEadqmdo!D17</f>
        <v>11.441908848873515</v>
      </c>
      <c r="W42" s="381"/>
      <c r="X42" s="221">
        <f>+TSEadqmdo!B17</f>
        <v>973.21191099999999</v>
      </c>
      <c r="Y42" s="221"/>
      <c r="Z42" s="223">
        <f t="shared" si="2"/>
        <v>11135.401976300003</v>
      </c>
      <c r="AA42" s="223"/>
      <c r="AB42" s="221">
        <f>+TSEadqmdo!H17</f>
        <v>19402.598023699997</v>
      </c>
      <c r="AC42" s="221"/>
      <c r="AD42" s="259">
        <f>+Z42+AB42</f>
        <v>30538</v>
      </c>
      <c r="AE42" s="388"/>
      <c r="BN42"/>
      <c r="BO42" s="1"/>
    </row>
    <row r="43" spans="1:68" s="4" customFormat="1" ht="15" hidden="1" customHeight="1" x14ac:dyDescent="0.25">
      <c r="A43" s="6">
        <v>2012</v>
      </c>
      <c r="B43" s="216">
        <f t="shared" si="0"/>
        <v>205236</v>
      </c>
      <c r="C43" s="217"/>
      <c r="D43" s="259">
        <f>+Ventas!I21</f>
        <v>1039758</v>
      </c>
      <c r="E43" s="218"/>
      <c r="F43" s="292">
        <v>108903</v>
      </c>
      <c r="G43" s="218"/>
      <c r="H43" s="387">
        <f>+RA!G16</f>
        <v>39.109165808444899</v>
      </c>
      <c r="I43" s="220"/>
      <c r="J43" s="221">
        <f>+RA!C16</f>
        <v>2913</v>
      </c>
      <c r="K43" s="221"/>
      <c r="L43" s="218">
        <f t="shared" si="1"/>
        <v>113924.99999999999</v>
      </c>
      <c r="M43" s="218"/>
      <c r="N43" s="222">
        <f>+CI!H16</f>
        <v>58599</v>
      </c>
      <c r="O43" s="222"/>
      <c r="P43" s="218">
        <f>+'T pagados'!B15</f>
        <v>379</v>
      </c>
      <c r="Q43" s="218"/>
      <c r="R43" s="218">
        <f>+CCF!B25</f>
        <v>27898</v>
      </c>
      <c r="S43" s="218"/>
      <c r="T43" s="218">
        <f>+Ventas!F21</f>
        <v>24135</v>
      </c>
      <c r="U43" s="218"/>
      <c r="V43" s="219">
        <f>+TSEadqmdo!D18</f>
        <v>10.692482180366127</v>
      </c>
      <c r="W43" s="381"/>
      <c r="X43" s="221">
        <f>+TSEadqmdo!B18</f>
        <v>913.81338800000003</v>
      </c>
      <c r="Y43" s="221"/>
      <c r="Z43" s="223">
        <f t="shared" si="2"/>
        <v>9770.9333673699985</v>
      </c>
      <c r="AA43" s="223"/>
      <c r="AB43" s="221">
        <f>+TSEadqmdo!H18</f>
        <v>18799.066632630002</v>
      </c>
      <c r="AC43" s="221"/>
      <c r="AD43" s="259">
        <f t="shared" si="3"/>
        <v>28570</v>
      </c>
      <c r="AE43" s="388"/>
      <c r="BN43"/>
      <c r="BO43" s="1"/>
    </row>
    <row r="44" spans="1:68" s="4" customFormat="1" ht="15" hidden="1" customHeight="1" x14ac:dyDescent="0.25">
      <c r="A44" s="6">
        <v>2013</v>
      </c>
      <c r="B44" s="216">
        <f t="shared" si="0"/>
        <v>201840</v>
      </c>
      <c r="C44" s="217"/>
      <c r="D44" s="259">
        <f>+Ventas!I22</f>
        <v>1025634</v>
      </c>
      <c r="E44" s="218"/>
      <c r="F44" s="293">
        <v>71853</v>
      </c>
      <c r="G44" s="382"/>
      <c r="H44" s="387">
        <f>+RA!G17</f>
        <v>39.610151933701658</v>
      </c>
      <c r="I44" s="220"/>
      <c r="J44" s="221">
        <f>+RA!C17</f>
        <v>2896</v>
      </c>
      <c r="K44" s="221"/>
      <c r="L44" s="218">
        <f t="shared" si="1"/>
        <v>114711</v>
      </c>
      <c r="M44" s="218"/>
      <c r="N44" s="222">
        <f>+CI!H17</f>
        <v>54736</v>
      </c>
      <c r="O44" s="222"/>
      <c r="P44" s="218">
        <f>+'T pagados'!B16</f>
        <v>394</v>
      </c>
      <c r="Q44" s="218"/>
      <c r="R44" s="218">
        <f>+CCF!B26</f>
        <v>27832</v>
      </c>
      <c r="S44" s="218"/>
      <c r="T44" s="218">
        <f>+Ventas!F22</f>
        <v>24037</v>
      </c>
      <c r="U44" s="218"/>
      <c r="V44" s="219">
        <f>+TSEadqmdo!D19</f>
        <v>10.683223523505962</v>
      </c>
      <c r="W44" s="381"/>
      <c r="X44" s="221">
        <f>+TSEadqmdo!B19</f>
        <v>859.59713799999997</v>
      </c>
      <c r="Y44" s="221"/>
      <c r="Z44" s="223">
        <f t="shared" si="2"/>
        <v>9183.2683654200009</v>
      </c>
      <c r="AA44" s="223"/>
      <c r="AB44" s="221">
        <f>+TSEadqmdo!H19</f>
        <v>19020.731634579999</v>
      </c>
      <c r="AC44" s="221"/>
      <c r="AD44" s="259">
        <f>+Z44+AB44</f>
        <v>28204</v>
      </c>
      <c r="AE44" s="388"/>
      <c r="BN44"/>
      <c r="BO44" s="1"/>
    </row>
    <row r="45" spans="1:68" s="4" customFormat="1" x14ac:dyDescent="0.25">
      <c r="A45" s="6">
        <v>2014</v>
      </c>
      <c r="B45" s="276">
        <f t="shared" si="0"/>
        <v>201974</v>
      </c>
      <c r="C45" s="357"/>
      <c r="D45" s="276">
        <f>+Ventas!I23</f>
        <v>1037025</v>
      </c>
      <c r="E45" s="357"/>
      <c r="F45" s="277">
        <v>62179</v>
      </c>
      <c r="G45" s="383"/>
      <c r="H45" s="389">
        <f>+RA!G18</f>
        <v>39.974323386537129</v>
      </c>
      <c r="I45" s="357"/>
      <c r="J45" s="163">
        <f>+RA!C18</f>
        <v>2882</v>
      </c>
      <c r="K45" s="357"/>
      <c r="L45" s="163">
        <f t="shared" si="1"/>
        <v>115206</v>
      </c>
      <c r="M45" s="357"/>
      <c r="N45" s="163">
        <f>+CI!H18</f>
        <v>55133</v>
      </c>
      <c r="O45" s="357"/>
      <c r="P45" s="163">
        <f>+'T pagados'!B17</f>
        <v>438</v>
      </c>
      <c r="Q45" s="357"/>
      <c r="R45" s="163">
        <f>+CCF!B27</f>
        <v>27783</v>
      </c>
      <c r="S45" s="357"/>
      <c r="T45" s="163">
        <f>+Ventas!F23</f>
        <v>24253</v>
      </c>
      <c r="U45" s="357"/>
      <c r="V45" s="164">
        <f>+TSEadqmdo!D20</f>
        <v>10.783990917149247</v>
      </c>
      <c r="W45" s="357"/>
      <c r="X45" s="260">
        <f>+TSEadqmdo!B20</f>
        <v>867.99554599999999</v>
      </c>
      <c r="Y45" s="357"/>
      <c r="Z45" s="163">
        <f>+V45*X45</f>
        <v>9360.4560841900002</v>
      </c>
      <c r="AA45" s="357"/>
      <c r="AB45" s="163">
        <f>+TSEadqmdo!H20</f>
        <v>18306.543915809998</v>
      </c>
      <c r="AC45" s="357"/>
      <c r="AD45" s="276">
        <f>+Z45+AB45</f>
        <v>27667</v>
      </c>
      <c r="AE45" s="390"/>
      <c r="BN45"/>
      <c r="BO45" s="64"/>
    </row>
    <row r="46" spans="1:68" s="50" customFormat="1" x14ac:dyDescent="0.25">
      <c r="A46" s="251">
        <v>2015</v>
      </c>
      <c r="B46" s="279">
        <f t="shared" si="0"/>
        <v>208489</v>
      </c>
      <c r="C46" s="358"/>
      <c r="D46" s="259">
        <f>+Ventas!I24</f>
        <v>1075639</v>
      </c>
      <c r="E46" s="358"/>
      <c r="F46" s="277">
        <v>55163</v>
      </c>
      <c r="G46" s="384"/>
      <c r="H46" s="391">
        <f>+RA!G19</f>
        <v>41.021005509641874</v>
      </c>
      <c r="I46" s="358"/>
      <c r="J46" s="276">
        <f>+RA!C19</f>
        <v>2904</v>
      </c>
      <c r="K46" s="358"/>
      <c r="L46" s="276">
        <f t="shared" si="1"/>
        <v>119125</v>
      </c>
      <c r="M46" s="358"/>
      <c r="N46" s="163">
        <f>+CI!H19</f>
        <v>57142</v>
      </c>
      <c r="O46" s="358"/>
      <c r="P46" s="276">
        <f>+'T pagados'!B18</f>
        <v>459</v>
      </c>
      <c r="Q46" s="358"/>
      <c r="R46" s="276">
        <f>+CCF!B28</f>
        <v>27588</v>
      </c>
      <c r="S46" s="358"/>
      <c r="T46" s="276">
        <f>+Ventas!F24</f>
        <v>24201</v>
      </c>
      <c r="U46" s="358"/>
      <c r="V46" s="278">
        <f>+TSEadqmdo!D21</f>
        <v>10.808207734785636</v>
      </c>
      <c r="W46" s="358"/>
      <c r="X46" s="379">
        <f>+TSEadqmdo!B21</f>
        <v>882.09811100000002</v>
      </c>
      <c r="Y46" s="358"/>
      <c r="Z46" s="276">
        <f>+V46*X46</f>
        <v>9533.8996261499997</v>
      </c>
      <c r="AA46" s="358"/>
      <c r="AB46" s="276">
        <f>+TSEadqmdo!H21</f>
        <v>18842.10037385</v>
      </c>
      <c r="AC46" s="358"/>
      <c r="AD46" s="277">
        <f>+AB46+Z46</f>
        <v>28376</v>
      </c>
      <c r="AE46" s="392"/>
      <c r="BO46" s="249"/>
      <c r="BP46" s="248"/>
    </row>
    <row r="47" spans="1:68" s="50" customFormat="1" x14ac:dyDescent="0.25">
      <c r="A47" s="251">
        <v>2016</v>
      </c>
      <c r="B47" s="279">
        <f>+L47+N47+P47+R47-T47+AD47</f>
        <v>211206.45065207474</v>
      </c>
      <c r="C47" s="359">
        <f>+B47-Escenario_inicial!R42</f>
        <v>0</v>
      </c>
      <c r="D47" s="259">
        <f>+Escenario_inicial!S42+Escenario_incl_shock!E47</f>
        <v>1117076</v>
      </c>
      <c r="E47" s="359">
        <f>+M47+O47+Q47+S47+AE47</f>
        <v>0</v>
      </c>
      <c r="F47" s="277">
        <f>+Escenario_inicial!T42+Escenario_incl_shock!G47</f>
        <v>51385.495999999999</v>
      </c>
      <c r="G47" s="374">
        <f>+M47+O47+Q47+AE47-U47</f>
        <v>0</v>
      </c>
      <c r="H47" s="391">
        <f>+H46*(1+H22/100)</f>
        <v>41.341202650556319</v>
      </c>
      <c r="I47" s="359">
        <f>+H47-Escenario_inicial!B42</f>
        <v>0</v>
      </c>
      <c r="J47" s="276">
        <f>+J46*(1+J22/100)</f>
        <v>2972.3601599999997</v>
      </c>
      <c r="K47" s="359">
        <f>+J47-Escenario_inicial!C42</f>
        <v>0</v>
      </c>
      <c r="L47" s="276">
        <f>+H47*J47</f>
        <v>122880.94372499999</v>
      </c>
      <c r="M47" s="359">
        <f>+L47-Escenario_inicial!D42</f>
        <v>0</v>
      </c>
      <c r="N47" s="163">
        <f>+N46*(1+R22/100)</f>
        <v>56971.981404802624</v>
      </c>
      <c r="O47" s="359">
        <f>+N47-Escenario_inicial!G42</f>
        <v>0</v>
      </c>
      <c r="P47" s="276">
        <f>+P46*(1+T22/100)</f>
        <v>463.59000000000003</v>
      </c>
      <c r="Q47" s="359">
        <f>+P47-Escenario_inicial!H42</f>
        <v>0</v>
      </c>
      <c r="R47" s="276">
        <f>+R46*(1+V22/100)</f>
        <v>27229.356</v>
      </c>
      <c r="S47" s="359">
        <f>+R47-Escenario_inicial!I42</f>
        <v>0</v>
      </c>
      <c r="T47" s="276">
        <f>+T46*(1+AB22/100)</f>
        <v>24810.997821480007</v>
      </c>
      <c r="U47" s="359">
        <f>+T47-Escenario_inicial!L42</f>
        <v>0</v>
      </c>
      <c r="V47" s="278">
        <f>+V46*(1+AD22/100)</f>
        <v>10.862248773459564</v>
      </c>
      <c r="W47" s="359">
        <f>+V47-Escenario_inicial!M42</f>
        <v>0</v>
      </c>
      <c r="X47" s="379">
        <f>+X46*(1+AF22/100)</f>
        <v>886.50860155499993</v>
      </c>
      <c r="Y47" s="359">
        <f>+X47-Escenario_inicial!N42</f>
        <v>0</v>
      </c>
      <c r="Z47" s="276">
        <f>+Z46*(1+AH22/100)</f>
        <v>9629.4769699021508</v>
      </c>
      <c r="AA47" s="359">
        <f>+Z47-Escenario_inicial!O42</f>
        <v>0</v>
      </c>
      <c r="AB47" s="276">
        <f>+AB46*(1+AJ22/100)</f>
        <v>18842.10037385</v>
      </c>
      <c r="AC47" s="359">
        <f>+AB47-Escenario_inicial!P42</f>
        <v>0</v>
      </c>
      <c r="AD47" s="277">
        <f>+AB47+Z47</f>
        <v>28471.577343752149</v>
      </c>
      <c r="AE47" s="377">
        <f>+AD47-Escenario_inicial!Q42</f>
        <v>0</v>
      </c>
      <c r="BO47" s="249"/>
      <c r="BP47" s="248"/>
    </row>
    <row r="48" spans="1:68" s="13" customFormat="1" ht="15.75" customHeight="1" thickBot="1" x14ac:dyDescent="0.3">
      <c r="A48" s="158">
        <v>2017</v>
      </c>
      <c r="B48" s="288">
        <f>+L48+N48+P48+R48-T48+AD48</f>
        <v>213958.84480461452</v>
      </c>
      <c r="C48" s="289">
        <f>+B48-Escenario_inicial!R43</f>
        <v>0</v>
      </c>
      <c r="D48" s="303">
        <f>+Escenario_inicial!S43+Escenario_incl_shock!E48</f>
        <v>1162204</v>
      </c>
      <c r="E48" s="289">
        <f>+M48+O48+Q48+S48+AE48</f>
        <v>0</v>
      </c>
      <c r="F48" s="290">
        <f>+Escenario_inicial!T43+Escenario_incl_shock!G48</f>
        <v>36028.324000000001</v>
      </c>
      <c r="G48" s="378">
        <f>+M48+O48+Q48+AE48-U48</f>
        <v>0</v>
      </c>
      <c r="H48" s="393">
        <f>+H47*(1+H23/100)</f>
        <v>40.968412050388949</v>
      </c>
      <c r="I48" s="394">
        <f>+H48-Escenario_inicial!B43</f>
        <v>0</v>
      </c>
      <c r="J48" s="395">
        <f>+J47*(1+J23/100)</f>
        <v>3007.0178794655999</v>
      </c>
      <c r="K48" s="396">
        <f>+J48-Escenario_inicial!C43</f>
        <v>0</v>
      </c>
      <c r="L48" s="397">
        <f>+H48*J48</f>
        <v>123192.74752883351</v>
      </c>
      <c r="M48" s="398">
        <f>+L48-Escenario_inicial!D43</f>
        <v>0</v>
      </c>
      <c r="N48" s="397">
        <f>+N47*(1+R23/100)</f>
        <v>56947.597396761361</v>
      </c>
      <c r="O48" s="398">
        <f>+N48-Escenario_inicial!G43</f>
        <v>0</v>
      </c>
      <c r="P48" s="397">
        <f>+P47*(1+T23/100)</f>
        <v>468.22590000000002</v>
      </c>
      <c r="Q48" s="398">
        <f>+P48-Escenario_inicial!H43</f>
        <v>0</v>
      </c>
      <c r="R48" s="397">
        <f>+R47*(1+V23/100)</f>
        <v>27610.566984000001</v>
      </c>
      <c r="S48" s="398">
        <f>+R48-Escenario_inicial!I43</f>
        <v>0</v>
      </c>
      <c r="T48" s="397">
        <f>+T47*(1+AB23/100)</f>
        <v>24152.017719341493</v>
      </c>
      <c r="U48" s="399">
        <f>+T48-Escenario_inicial!L43</f>
        <v>0</v>
      </c>
      <c r="V48" s="400">
        <f>+V47*(1+AD23/100)</f>
        <v>11.014320256287998</v>
      </c>
      <c r="W48" s="394">
        <f>+V48-Escenario_inicial!M43</f>
        <v>0</v>
      </c>
      <c r="X48" s="401">
        <f>+X47*(1+AF23/100)</f>
        <v>926.22418690466384</v>
      </c>
      <c r="Y48" s="396">
        <f>+X48-Escenario_inicial!N43</f>
        <v>0</v>
      </c>
      <c r="Z48" s="395">
        <f>+Z47*(1+AH23/100)</f>
        <v>10201.72982368792</v>
      </c>
      <c r="AA48" s="396">
        <f>+Z48-Escenario_inicial!O43</f>
        <v>0</v>
      </c>
      <c r="AB48" s="395">
        <f>+AB47*(1+AJ23/100)</f>
        <v>19689.99489067325</v>
      </c>
      <c r="AC48" s="402">
        <f>+AB48-Escenario_inicial!P43</f>
        <v>0</v>
      </c>
      <c r="AD48" s="397">
        <f>+AB48+Z48</f>
        <v>29891.724714361168</v>
      </c>
      <c r="AE48" s="403">
        <f>+AD48-Escenario_inicial!Q43</f>
        <v>0</v>
      </c>
      <c r="BO48" s="11"/>
      <c r="BP48" s="75"/>
    </row>
    <row r="49" spans="1:68" s="78" customFormat="1" ht="15.75" customHeight="1" x14ac:dyDescent="0.25">
      <c r="A49" s="197"/>
      <c r="B49" s="192"/>
      <c r="C49" s="194"/>
      <c r="D49" s="192"/>
      <c r="E49" s="194"/>
      <c r="F49" s="272"/>
      <c r="G49" s="194"/>
      <c r="H49" s="194"/>
      <c r="I49" s="194"/>
      <c r="J49" s="194"/>
      <c r="K49" s="194"/>
      <c r="L49" s="194"/>
      <c r="M49" s="194"/>
      <c r="N49" s="194"/>
      <c r="O49" s="194"/>
      <c r="P49" s="194"/>
      <c r="Q49" s="194"/>
      <c r="R49" s="194"/>
      <c r="S49" s="194"/>
      <c r="T49" s="194"/>
      <c r="U49" s="194"/>
      <c r="V49" s="194"/>
      <c r="W49" s="194"/>
      <c r="X49" s="194"/>
      <c r="Y49" s="194"/>
      <c r="Z49" s="194"/>
      <c r="AA49" s="194"/>
      <c r="AB49" s="193"/>
      <c r="AC49" s="195"/>
      <c r="AD49" s="100"/>
      <c r="AE49" s="196"/>
      <c r="AP49" s="192"/>
      <c r="AQ49" s="194"/>
      <c r="AR49" s="196"/>
      <c r="AS49" s="100"/>
      <c r="AT49" s="196"/>
      <c r="AU49" s="100"/>
      <c r="AV49" s="196"/>
      <c r="AW49" s="192"/>
      <c r="AX49" s="194"/>
      <c r="BO49" s="100"/>
      <c r="BP49" s="198"/>
    </row>
    <row r="50" spans="1:68" s="78" customFormat="1" ht="15.75" customHeight="1" x14ac:dyDescent="0.25">
      <c r="A50" s="197"/>
      <c r="B50" s="297" t="s">
        <v>263</v>
      </c>
      <c r="C50" s="194"/>
      <c r="D50" s="192"/>
      <c r="E50" s="194"/>
      <c r="F50" s="272"/>
      <c r="G50" s="194"/>
      <c r="H50" s="194"/>
      <c r="I50" s="194"/>
      <c r="J50" s="194"/>
      <c r="K50" s="194"/>
      <c r="L50" s="194"/>
      <c r="M50" s="194"/>
      <c r="N50" s="194"/>
      <c r="O50" s="194"/>
      <c r="P50" s="194"/>
      <c r="Q50" s="194"/>
      <c r="R50" s="194"/>
      <c r="S50" s="194"/>
      <c r="T50" s="194"/>
      <c r="U50" s="194"/>
      <c r="V50" s="194"/>
      <c r="W50" s="194"/>
      <c r="X50" s="194"/>
      <c r="Y50" s="194"/>
      <c r="Z50" s="194"/>
      <c r="AA50" s="194"/>
      <c r="AB50" s="193"/>
      <c r="AC50" s="195"/>
      <c r="AD50" s="100"/>
      <c r="AE50" s="196"/>
      <c r="AO50" s="194"/>
      <c r="AP50" s="192"/>
      <c r="AQ50" s="194"/>
      <c r="AR50" s="196"/>
      <c r="AS50" s="100"/>
      <c r="AT50" s="196"/>
      <c r="AU50" s="100"/>
      <c r="AV50" s="196"/>
      <c r="AW50" s="192"/>
      <c r="AX50" s="194"/>
      <c r="BO50" s="100"/>
      <c r="BP50" s="198"/>
    </row>
    <row r="68" spans="1:68" s="13" customFormat="1" ht="15.75" customHeight="1" x14ac:dyDescent="0.25">
      <c r="A68" s="158"/>
      <c r="B68" s="199" t="s">
        <v>154</v>
      </c>
      <c r="C68" s="11"/>
      <c r="D68" s="11"/>
      <c r="E68" s="11"/>
      <c r="F68" s="11"/>
      <c r="AD68" s="72"/>
      <c r="AE68" s="15"/>
      <c r="AF68" s="15"/>
      <c r="AG68" s="15"/>
      <c r="AH68" s="15"/>
      <c r="AI68" s="40"/>
      <c r="AJ68" s="153"/>
      <c r="AK68" s="15"/>
      <c r="AL68" s="15"/>
      <c r="AM68" s="11"/>
      <c r="AN68" s="11"/>
      <c r="AO68" s="15"/>
      <c r="AP68" s="15"/>
      <c r="AQ68" s="15"/>
      <c r="AR68" s="15"/>
      <c r="AS68" s="15"/>
      <c r="AT68" s="15"/>
      <c r="AU68" s="15"/>
      <c r="AV68" s="15"/>
      <c r="AW68" s="15"/>
      <c r="AX68" s="15"/>
      <c r="BO68" s="11"/>
      <c r="BP68" s="75"/>
    </row>
    <row r="69" spans="1:68" s="13" customFormat="1" ht="15.75" customHeight="1" x14ac:dyDescent="0.25">
      <c r="A69" s="158"/>
      <c r="B69" s="491" t="s">
        <v>259</v>
      </c>
      <c r="C69" s="492"/>
      <c r="D69" s="492"/>
      <c r="E69" s="492"/>
      <c r="F69" s="492"/>
      <c r="G69" s="493"/>
      <c r="H69" s="191"/>
      <c r="I69" s="568" t="s">
        <v>260</v>
      </c>
      <c r="J69" s="569"/>
      <c r="K69" s="569"/>
      <c r="L69" s="569"/>
      <c r="M69" s="569"/>
      <c r="N69" s="569"/>
      <c r="O69" s="570"/>
      <c r="P69" s="571" t="s">
        <v>261</v>
      </c>
      <c r="Q69" s="572"/>
      <c r="R69" s="572"/>
      <c r="S69" s="572"/>
      <c r="T69" s="572"/>
      <c r="U69" s="572"/>
      <c r="V69" s="573"/>
      <c r="X69" s="15"/>
      <c r="Y69" s="15"/>
      <c r="Z69" s="15"/>
      <c r="AA69" s="15"/>
      <c r="AB69" s="15"/>
      <c r="AC69" s="15"/>
      <c r="AD69" s="15"/>
      <c r="AU69" s="11"/>
      <c r="AV69" s="75"/>
    </row>
    <row r="70" spans="1:68" x14ac:dyDescent="0.25">
      <c r="B70" s="155" t="s">
        <v>0</v>
      </c>
      <c r="C70" s="155" t="s">
        <v>1</v>
      </c>
      <c r="D70" s="155" t="s">
        <v>147</v>
      </c>
      <c r="E70" s="155" t="s">
        <v>2</v>
      </c>
      <c r="F70" s="155" t="s">
        <v>162</v>
      </c>
      <c r="G70" s="155" t="s">
        <v>155</v>
      </c>
      <c r="H70" s="208" t="s">
        <v>163</v>
      </c>
      <c r="I70" s="149" t="s">
        <v>0</v>
      </c>
      <c r="J70" s="155" t="s">
        <v>1</v>
      </c>
      <c r="K70" s="155" t="s">
        <v>147</v>
      </c>
      <c r="L70" s="155" t="s">
        <v>2</v>
      </c>
      <c r="M70" s="155" t="s">
        <v>162</v>
      </c>
      <c r="N70" s="148" t="s">
        <v>155</v>
      </c>
      <c r="O70" s="205" t="s">
        <v>163</v>
      </c>
      <c r="P70" s="149" t="s">
        <v>0</v>
      </c>
      <c r="Q70" s="155" t="s">
        <v>1</v>
      </c>
      <c r="R70" s="155" t="s">
        <v>147</v>
      </c>
      <c r="S70" s="155" t="s">
        <v>2</v>
      </c>
      <c r="T70" s="155" t="s">
        <v>162</v>
      </c>
      <c r="U70" s="148" t="s">
        <v>155</v>
      </c>
      <c r="V70" s="205" t="s">
        <v>163</v>
      </c>
    </row>
    <row r="71" spans="1:68" ht="15" hidden="1" customHeight="1" x14ac:dyDescent="0.25">
      <c r="A71" s="6">
        <v>2003</v>
      </c>
      <c r="B71" s="101">
        <f t="shared" ref="B71:B84" si="4">+I71-P71</f>
        <v>0</v>
      </c>
      <c r="C71" s="104">
        <f t="shared" ref="C71:C84" si="5">+J71-Q71</f>
        <v>0</v>
      </c>
      <c r="D71" s="104">
        <f t="shared" ref="D71:D83" si="6">+K71-R71</f>
        <v>0</v>
      </c>
      <c r="E71" s="104">
        <f t="shared" ref="E71:E84" si="7">+L71-S71</f>
        <v>0</v>
      </c>
      <c r="F71" s="104">
        <f t="shared" ref="F71:F84" si="8">+M71-T71</f>
        <v>0</v>
      </c>
      <c r="G71" s="102">
        <f t="shared" ref="G71:G84" si="9">+N71-U71</f>
        <v>0</v>
      </c>
      <c r="H71" s="105">
        <f t="shared" ref="H71:H83" si="10">+O71-V71</f>
        <v>-1.7763568394002505E-14</v>
      </c>
      <c r="I71" s="156">
        <f t="shared" ref="I71:I85" si="11">+L9*($L33/$B33)</f>
        <v>4.6178177760294217</v>
      </c>
      <c r="J71" s="156">
        <f t="shared" ref="J71:J85" si="12">+R9*($N33/$B33)</f>
        <v>2.6525156349098022</v>
      </c>
      <c r="K71" s="156">
        <f t="shared" ref="K71:K85" si="13">+T9*($P33/$B33)</f>
        <v>6.4225560167307542E-3</v>
      </c>
      <c r="L71" s="156">
        <f t="shared" ref="L71:L85" si="14">+V9*($R33/$B33)</f>
        <v>0.97943979255144109</v>
      </c>
      <c r="M71" s="156">
        <f t="shared" ref="M71:M85" si="15">-AB9*($T33/$B33)</f>
        <v>-0.71129807885293084</v>
      </c>
      <c r="N71" s="156">
        <f t="shared" ref="N71:N85" si="16">AL9*($AD33/$B33)</f>
        <v>0.58525541702459127</v>
      </c>
      <c r="O71" s="188">
        <f t="shared" ref="O71:O85" si="17">B9*($B33/$B33)</f>
        <v>8.1301530976790382</v>
      </c>
      <c r="P71" s="156">
        <f>+Rdos_c.publico!U4</f>
        <v>4.6178177760294217</v>
      </c>
      <c r="Q71" s="156">
        <f>+Rdos_c.publico!V4</f>
        <v>2.6525156349098022</v>
      </c>
      <c r="R71" s="156">
        <f>+Rdos_c.publico!X4</f>
        <v>6.4225560167307542E-3</v>
      </c>
      <c r="S71" s="156">
        <f>+Rdos_c.publico!W4</f>
        <v>0.97943979255144109</v>
      </c>
      <c r="T71" s="156">
        <f>+Rdos_c.publico!Z4</f>
        <v>-0.71129807885293084</v>
      </c>
      <c r="U71" s="156">
        <f>+Rdos_c.publico!Y4</f>
        <v>0.58525541702459127</v>
      </c>
      <c r="V71" s="206">
        <f>+Rdos_c.publico!AA4</f>
        <v>8.1301530976790559</v>
      </c>
      <c r="AC71" s="86"/>
    </row>
    <row r="72" spans="1:68" ht="15" hidden="1" customHeight="1" x14ac:dyDescent="0.25">
      <c r="A72" s="6">
        <v>2004</v>
      </c>
      <c r="B72" s="101">
        <f t="shared" si="4"/>
        <v>0</v>
      </c>
      <c r="C72" s="104">
        <f t="shared" si="5"/>
        <v>0</v>
      </c>
      <c r="D72" s="104">
        <f t="shared" si="6"/>
        <v>0</v>
      </c>
      <c r="E72" s="104">
        <f t="shared" si="7"/>
        <v>0</v>
      </c>
      <c r="F72" s="104">
        <f t="shared" si="8"/>
        <v>0</v>
      </c>
      <c r="G72" s="102">
        <f t="shared" si="9"/>
        <v>0</v>
      </c>
      <c r="H72" s="105">
        <f t="shared" si="10"/>
        <v>0</v>
      </c>
      <c r="I72" s="156">
        <f t="shared" si="11"/>
        <v>4.2372000475172227</v>
      </c>
      <c r="J72" s="156">
        <f t="shared" si="12"/>
        <v>3.1829116179615089</v>
      </c>
      <c r="K72" s="156">
        <f t="shared" si="13"/>
        <v>3.0440722261819913E-2</v>
      </c>
      <c r="L72" s="156">
        <f t="shared" si="14"/>
        <v>1.131503920171063</v>
      </c>
      <c r="M72" s="156">
        <f t="shared" si="15"/>
        <v>-0.67266571632216754</v>
      </c>
      <c r="N72" s="156">
        <f t="shared" si="16"/>
        <v>1.838322641957711</v>
      </c>
      <c r="O72" s="188">
        <f t="shared" si="17"/>
        <v>9.7477132335471506</v>
      </c>
      <c r="P72" s="156">
        <f>+Rdos_c.publico!U5</f>
        <v>4.2372000475172227</v>
      </c>
      <c r="Q72" s="156">
        <f>+Rdos_c.publico!V5</f>
        <v>3.1829116179615089</v>
      </c>
      <c r="R72" s="156">
        <f>+Rdos_c.publico!X5</f>
        <v>3.0440722261819913E-2</v>
      </c>
      <c r="S72" s="156">
        <f>+Rdos_c.publico!W5</f>
        <v>1.131503920171063</v>
      </c>
      <c r="T72" s="156">
        <f>+Rdos_c.publico!Z5</f>
        <v>-0.67266571632216754</v>
      </c>
      <c r="U72" s="156">
        <f>+Rdos_c.publico!Y5</f>
        <v>1.838322641957711</v>
      </c>
      <c r="V72" s="206">
        <f>+Rdos_c.publico!AA5</f>
        <v>9.7477132335471595</v>
      </c>
      <c r="AC72" s="86"/>
    </row>
    <row r="73" spans="1:68" ht="15" hidden="1" customHeight="1" x14ac:dyDescent="0.25">
      <c r="A73" s="6">
        <v>2005</v>
      </c>
      <c r="B73" s="101">
        <f t="shared" si="4"/>
        <v>1.3322676295501878E-14</v>
      </c>
      <c r="C73" s="104">
        <f t="shared" si="5"/>
        <v>0</v>
      </c>
      <c r="D73" s="104">
        <f t="shared" si="6"/>
        <v>0</v>
      </c>
      <c r="E73" s="104">
        <f t="shared" si="7"/>
        <v>0</v>
      </c>
      <c r="F73" s="104">
        <f t="shared" si="8"/>
        <v>0</v>
      </c>
      <c r="G73" s="102">
        <f t="shared" si="9"/>
        <v>0</v>
      </c>
      <c r="H73" s="105">
        <f t="shared" si="10"/>
        <v>0</v>
      </c>
      <c r="I73" s="156">
        <f t="shared" si="11"/>
        <v>4.2146708430018283</v>
      </c>
      <c r="J73" s="156">
        <f t="shared" si="12"/>
        <v>3.0673061961749974</v>
      </c>
      <c r="K73" s="156">
        <f t="shared" si="13"/>
        <v>8.1181460860388129E-3</v>
      </c>
      <c r="L73" s="156">
        <f t="shared" si="14"/>
        <v>1.160218378129714</v>
      </c>
      <c r="M73" s="156">
        <f t="shared" si="15"/>
        <v>-0.98906079814906311</v>
      </c>
      <c r="N73" s="156">
        <f t="shared" si="16"/>
        <v>1.51809331808926</v>
      </c>
      <c r="O73" s="188">
        <f t="shared" si="17"/>
        <v>8.9793460833327732</v>
      </c>
      <c r="P73" s="156">
        <f>+Rdos_c.publico!U6</f>
        <v>4.2146708430018149</v>
      </c>
      <c r="Q73" s="156">
        <f>+Rdos_c.publico!V6</f>
        <v>3.0673061961749974</v>
      </c>
      <c r="R73" s="156">
        <f>+Rdos_c.publico!X6</f>
        <v>8.1181460860388129E-3</v>
      </c>
      <c r="S73" s="156">
        <f>+Rdos_c.publico!W6</f>
        <v>1.160218378129714</v>
      </c>
      <c r="T73" s="156">
        <f>+Rdos_c.publico!Z6</f>
        <v>-0.98906079814906311</v>
      </c>
      <c r="U73" s="156">
        <f>+Rdos_c.publico!Y6</f>
        <v>1.51809331808926</v>
      </c>
      <c r="V73" s="206">
        <f>+Rdos_c.publico!AA6</f>
        <v>8.9793460833327625</v>
      </c>
      <c r="AC73" s="86"/>
    </row>
    <row r="74" spans="1:68" ht="15" hidden="1" customHeight="1" x14ac:dyDescent="0.25">
      <c r="A74" s="6">
        <v>2006</v>
      </c>
      <c r="B74" s="101">
        <f t="shared" si="4"/>
        <v>-1.2434497875801753E-14</v>
      </c>
      <c r="C74" s="104">
        <f t="shared" si="5"/>
        <v>0</v>
      </c>
      <c r="D74" s="104">
        <f t="shared" si="6"/>
        <v>0</v>
      </c>
      <c r="E74" s="104">
        <f t="shared" si="7"/>
        <v>0</v>
      </c>
      <c r="F74" s="104">
        <f t="shared" si="8"/>
        <v>0</v>
      </c>
      <c r="G74" s="102">
        <f t="shared" si="9"/>
        <v>0</v>
      </c>
      <c r="H74" s="105">
        <f t="shared" si="10"/>
        <v>0</v>
      </c>
      <c r="I74" s="156">
        <f t="shared" si="11"/>
        <v>4.5440437022782145</v>
      </c>
      <c r="J74" s="156">
        <f t="shared" si="12"/>
        <v>2.4421131044757591</v>
      </c>
      <c r="K74" s="156">
        <f t="shared" si="13"/>
        <v>-2.4830839903159769E-3</v>
      </c>
      <c r="L74" s="156">
        <f t="shared" si="14"/>
        <v>1.1341486125768214</v>
      </c>
      <c r="M74" s="156">
        <f t="shared" si="15"/>
        <v>-1.2589235830901968</v>
      </c>
      <c r="N74" s="156">
        <f t="shared" si="16"/>
        <v>1.731951083245391</v>
      </c>
      <c r="O74" s="188">
        <f t="shared" si="17"/>
        <v>8.5908498354956961</v>
      </c>
      <c r="P74" s="156">
        <f>+Rdos_c.publico!U7</f>
        <v>4.544043702278227</v>
      </c>
      <c r="Q74" s="156">
        <f>+Rdos_c.publico!V7</f>
        <v>2.4421131044757591</v>
      </c>
      <c r="R74" s="156">
        <f>+Rdos_c.publico!X7</f>
        <v>-2.4830839903159769E-3</v>
      </c>
      <c r="S74" s="156">
        <f>+Rdos_c.publico!W7</f>
        <v>1.1341486125768214</v>
      </c>
      <c r="T74" s="156">
        <f>+Rdos_c.publico!Z7</f>
        <v>-1.2589235830901968</v>
      </c>
      <c r="U74" s="156">
        <f>+Rdos_c.publico!Y7</f>
        <v>1.731951083245391</v>
      </c>
      <c r="V74" s="206">
        <f>+Rdos_c.publico!AA7</f>
        <v>8.5908498354956855</v>
      </c>
      <c r="AC74" s="86"/>
    </row>
    <row r="75" spans="1:68" ht="15" hidden="1" customHeight="1" x14ac:dyDescent="0.25">
      <c r="A75" s="6">
        <v>2007</v>
      </c>
      <c r="B75" s="101">
        <f t="shared" si="4"/>
        <v>1.2434497875801753E-14</v>
      </c>
      <c r="C75" s="104">
        <f t="shared" si="5"/>
        <v>0</v>
      </c>
      <c r="D75" s="104">
        <f t="shared" si="6"/>
        <v>0</v>
      </c>
      <c r="E75" s="104">
        <f t="shared" si="7"/>
        <v>0</v>
      </c>
      <c r="F75" s="104">
        <f t="shared" si="8"/>
        <v>0</v>
      </c>
      <c r="G75" s="102">
        <f t="shared" si="9"/>
        <v>0</v>
      </c>
      <c r="H75" s="105">
        <f t="shared" si="10"/>
        <v>0</v>
      </c>
      <c r="I75" s="156">
        <f t="shared" si="11"/>
        <v>5.3770386842661981</v>
      </c>
      <c r="J75" s="156">
        <f t="shared" si="12"/>
        <v>4.0416397509846851</v>
      </c>
      <c r="K75" s="156">
        <f t="shared" si="13"/>
        <v>9.1465680361746734E-3</v>
      </c>
      <c r="L75" s="156">
        <f t="shared" si="14"/>
        <v>0.91294182211068375</v>
      </c>
      <c r="M75" s="156">
        <f t="shared" si="15"/>
        <v>-1.0489970216487834</v>
      </c>
      <c r="N75" s="156">
        <f t="shared" si="16"/>
        <v>-8.0604130818789005E-2</v>
      </c>
      <c r="O75" s="188">
        <f t="shared" si="17"/>
        <v>9.2111656729301661</v>
      </c>
      <c r="P75" s="156">
        <f>+Rdos_c.publico!U8</f>
        <v>5.3770386842661857</v>
      </c>
      <c r="Q75" s="156">
        <f>+Rdos_c.publico!V8</f>
        <v>4.0416397509846851</v>
      </c>
      <c r="R75" s="156">
        <f>+Rdos_c.publico!X8</f>
        <v>9.1465680361746734E-3</v>
      </c>
      <c r="S75" s="156">
        <f>+Rdos_c.publico!W8</f>
        <v>0.91294182211068375</v>
      </c>
      <c r="T75" s="156">
        <f>+Rdos_c.publico!Z8</f>
        <v>-1.0489970216487834</v>
      </c>
      <c r="U75" s="156">
        <f>+Rdos_c.publico!Y8</f>
        <v>-8.0604130818789005E-2</v>
      </c>
      <c r="V75" s="206">
        <f>+Rdos_c.publico!AA8</f>
        <v>9.2111656729301554</v>
      </c>
      <c r="AC75" s="86"/>
    </row>
    <row r="76" spans="1:68" ht="15" hidden="1" customHeight="1" x14ac:dyDescent="0.25">
      <c r="A76" s="6">
        <v>2008</v>
      </c>
      <c r="B76" s="101">
        <f t="shared" si="4"/>
        <v>-1.1546319456101628E-14</v>
      </c>
      <c r="C76" s="104">
        <f t="shared" si="5"/>
        <v>0</v>
      </c>
      <c r="D76" s="104">
        <f t="shared" si="6"/>
        <v>0</v>
      </c>
      <c r="E76" s="104">
        <f t="shared" si="7"/>
        <v>0</v>
      </c>
      <c r="F76" s="104">
        <f t="shared" si="8"/>
        <v>0</v>
      </c>
      <c r="G76" s="102">
        <f t="shared" si="9"/>
        <v>0</v>
      </c>
      <c r="H76" s="105">
        <f t="shared" si="10"/>
        <v>0</v>
      </c>
      <c r="I76" s="156">
        <f t="shared" si="11"/>
        <v>5.5961516315783868</v>
      </c>
      <c r="J76" s="156">
        <f t="shared" si="12"/>
        <v>2.6135614158143263</v>
      </c>
      <c r="K76" s="156">
        <f t="shared" si="13"/>
        <v>3.6117712335507382E-2</v>
      </c>
      <c r="L76" s="156">
        <f t="shared" si="14"/>
        <v>0.8061054637200189</v>
      </c>
      <c r="M76" s="156">
        <f t="shared" si="15"/>
        <v>-0.86891887647742472</v>
      </c>
      <c r="N76" s="156">
        <f t="shared" si="16"/>
        <v>1.4897247725631002</v>
      </c>
      <c r="O76" s="188">
        <f t="shared" si="17"/>
        <v>9.6727421195339289</v>
      </c>
      <c r="P76" s="156">
        <f>+Rdos_c.publico!U9</f>
        <v>5.5961516315783983</v>
      </c>
      <c r="Q76" s="156">
        <f>+Rdos_c.publico!V9</f>
        <v>2.6135614158143263</v>
      </c>
      <c r="R76" s="156">
        <f>+Rdos_c.publico!X9</f>
        <v>3.6117712335507382E-2</v>
      </c>
      <c r="S76" s="156">
        <f>+Rdos_c.publico!W9</f>
        <v>0.8061054637200189</v>
      </c>
      <c r="T76" s="156">
        <f>+Rdos_c.publico!Z9</f>
        <v>-0.86891887647742472</v>
      </c>
      <c r="U76" s="156">
        <f>+Rdos_c.publico!Y9</f>
        <v>1.4897247725631002</v>
      </c>
      <c r="V76" s="206">
        <f>+Rdos_c.publico!AA9</f>
        <v>9.6727421195339272</v>
      </c>
      <c r="AC76" s="86"/>
    </row>
    <row r="77" spans="1:68" ht="15" hidden="1" customHeight="1" x14ac:dyDescent="0.25">
      <c r="A77" s="6">
        <v>2009</v>
      </c>
      <c r="B77" s="101">
        <f t="shared" si="4"/>
        <v>1.2878587085651816E-14</v>
      </c>
      <c r="C77" s="104">
        <f t="shared" si="5"/>
        <v>0</v>
      </c>
      <c r="D77" s="104">
        <f t="shared" si="6"/>
        <v>0</v>
      </c>
      <c r="E77" s="104">
        <f t="shared" si="7"/>
        <v>0</v>
      </c>
      <c r="F77" s="104">
        <f t="shared" si="8"/>
        <v>0</v>
      </c>
      <c r="G77" s="102">
        <f t="shared" si="9"/>
        <v>0</v>
      </c>
      <c r="H77" s="105">
        <f t="shared" si="10"/>
        <v>0</v>
      </c>
      <c r="I77" s="156">
        <f t="shared" si="11"/>
        <v>3.5452293564845658</v>
      </c>
      <c r="J77" s="156">
        <f t="shared" si="12"/>
        <v>0.86530705752645554</v>
      </c>
      <c r="K77" s="156">
        <f t="shared" si="13"/>
        <v>1.8613885958925349E-2</v>
      </c>
      <c r="L77" s="156">
        <f t="shared" si="14"/>
        <v>0.34173185504078307</v>
      </c>
      <c r="M77" s="156">
        <f t="shared" si="15"/>
        <v>-0.6233265400604231</v>
      </c>
      <c r="N77" s="156">
        <f t="shared" si="16"/>
        <v>1.3444953011869938</v>
      </c>
      <c r="O77" s="188">
        <f t="shared" si="17"/>
        <v>5.4920509161372921</v>
      </c>
      <c r="P77" s="156">
        <f>+Rdos_c.publico!U10</f>
        <v>3.545229356484553</v>
      </c>
      <c r="Q77" s="156">
        <f>+Rdos_c.publico!V10</f>
        <v>0.86530705752645554</v>
      </c>
      <c r="R77" s="156">
        <f>+Rdos_c.publico!X10</f>
        <v>1.8613885958925349E-2</v>
      </c>
      <c r="S77" s="156">
        <f>+Rdos_c.publico!W10</f>
        <v>0.34173185504078307</v>
      </c>
      <c r="T77" s="156">
        <f>+Rdos_c.publico!Z10</f>
        <v>-0.6233265400604231</v>
      </c>
      <c r="U77" s="156">
        <f>+Rdos_c.publico!Y10</f>
        <v>1.3444953011869938</v>
      </c>
      <c r="V77" s="206">
        <f>+Rdos_c.publico!AA10</f>
        <v>5.4920509161372877</v>
      </c>
      <c r="AC77" s="86"/>
    </row>
    <row r="78" spans="1:68" ht="15" hidden="1" customHeight="1" x14ac:dyDescent="0.25">
      <c r="A78" s="6">
        <v>2010</v>
      </c>
      <c r="B78" s="101">
        <f t="shared" si="4"/>
        <v>-6.3282712403633923E-15</v>
      </c>
      <c r="C78" s="104">
        <f t="shared" si="5"/>
        <v>0</v>
      </c>
      <c r="D78" s="104">
        <f t="shared" si="6"/>
        <v>0</v>
      </c>
      <c r="E78" s="104">
        <f t="shared" si="7"/>
        <v>0</v>
      </c>
      <c r="F78" s="104">
        <f t="shared" si="8"/>
        <v>0</v>
      </c>
      <c r="G78" s="102">
        <f t="shared" si="9"/>
        <v>0</v>
      </c>
      <c r="H78" s="105">
        <f t="shared" si="10"/>
        <v>-4.829470157119431E-15</v>
      </c>
      <c r="I78" s="156">
        <f t="shared" si="11"/>
        <v>-0.3076533289899972</v>
      </c>
      <c r="J78" s="156">
        <f t="shared" si="12"/>
        <v>8.1437645909110262E-3</v>
      </c>
      <c r="K78" s="156">
        <f t="shared" si="13"/>
        <v>9.0486273232350655E-3</v>
      </c>
      <c r="L78" s="156">
        <f t="shared" si="14"/>
        <v>0.74198744050527465</v>
      </c>
      <c r="M78" s="156">
        <f t="shared" si="15"/>
        <v>-8.1437645909114884E-2</v>
      </c>
      <c r="N78" s="156">
        <f t="shared" si="16"/>
        <v>-5.9268508967189909E-2</v>
      </c>
      <c r="O78" s="188">
        <f t="shared" si="17"/>
        <v>0.31082034855312024</v>
      </c>
      <c r="P78" s="156">
        <f>+Rdos_c.publico!U11</f>
        <v>-0.30765332898999087</v>
      </c>
      <c r="Q78" s="156">
        <f>+Rdos_c.publico!V11</f>
        <v>8.1437645909110262E-3</v>
      </c>
      <c r="R78" s="156">
        <f>+Rdos_c.publico!X11</f>
        <v>9.0486273232350655E-3</v>
      </c>
      <c r="S78" s="156">
        <f>+Rdos_c.publico!W11</f>
        <v>0.74198744050527465</v>
      </c>
      <c r="T78" s="156">
        <f>+Rdos_c.publico!Z11</f>
        <v>-8.1437645909114884E-2</v>
      </c>
      <c r="U78" s="156">
        <f>+Rdos_c.publico!Y11</f>
        <v>-5.9268508967189909E-2</v>
      </c>
      <c r="V78" s="206">
        <f>+Rdos_c.publico!AA11</f>
        <v>0.31082034855312507</v>
      </c>
      <c r="AC78" s="86"/>
    </row>
    <row r="79" spans="1:68" ht="15" hidden="1" customHeight="1" x14ac:dyDescent="0.25">
      <c r="A79" s="6">
        <v>2011</v>
      </c>
      <c r="B79" s="101">
        <f t="shared" si="4"/>
        <v>6.2172489379008766E-15</v>
      </c>
      <c r="C79" s="104">
        <f t="shared" si="5"/>
        <v>0</v>
      </c>
      <c r="D79" s="104">
        <f t="shared" si="6"/>
        <v>0</v>
      </c>
      <c r="E79" s="104">
        <f t="shared" si="7"/>
        <v>0</v>
      </c>
      <c r="F79" s="104">
        <f t="shared" si="8"/>
        <v>0</v>
      </c>
      <c r="G79" s="102">
        <f t="shared" si="9"/>
        <v>0</v>
      </c>
      <c r="H79" s="105">
        <f t="shared" si="10"/>
        <v>4.5519144009631418E-15</v>
      </c>
      <c r="I79" s="156">
        <f t="shared" si="11"/>
        <v>-1.0297002909140027</v>
      </c>
      <c r="J79" s="156">
        <f t="shared" si="12"/>
        <v>0.10914913289583363</v>
      </c>
      <c r="K79" s="156">
        <f t="shared" si="13"/>
        <v>1.4883972667613828E-2</v>
      </c>
      <c r="L79" s="156">
        <f t="shared" si="14"/>
        <v>0.26791150801704927</v>
      </c>
      <c r="M79" s="156">
        <f t="shared" si="15"/>
        <v>0.1768035541122607</v>
      </c>
      <c r="N79" s="156">
        <f t="shared" si="16"/>
        <v>-0.46005006427170053</v>
      </c>
      <c r="O79" s="188">
        <f t="shared" si="17"/>
        <v>-0.92100218749294749</v>
      </c>
      <c r="P79" s="156">
        <f>+Rdos_c.publico!U12</f>
        <v>-1.0297002909140089</v>
      </c>
      <c r="Q79" s="156">
        <f>+Rdos_c.publico!V12</f>
        <v>0.10914913289583363</v>
      </c>
      <c r="R79" s="156">
        <f>+Rdos_c.publico!X12</f>
        <v>1.4883972667613828E-2</v>
      </c>
      <c r="S79" s="156">
        <f>+Rdos_c.publico!W12</f>
        <v>0.26791150801704927</v>
      </c>
      <c r="T79" s="156">
        <f>+Rdos_c.publico!Z12</f>
        <v>0.1768035541122607</v>
      </c>
      <c r="U79" s="156">
        <f>+Rdos_c.publico!Y12</f>
        <v>-0.46005006427170053</v>
      </c>
      <c r="V79" s="206">
        <f>+Rdos_c.publico!AA12</f>
        <v>-0.92100218749295204</v>
      </c>
      <c r="AC79" s="86"/>
    </row>
    <row r="80" spans="1:68" ht="15" hidden="1" customHeight="1" x14ac:dyDescent="0.25">
      <c r="A80" s="6">
        <v>2012</v>
      </c>
      <c r="B80" s="101">
        <f t="shared" si="4"/>
        <v>-1.3322676295501878E-14</v>
      </c>
      <c r="C80" s="104">
        <f t="shared" si="5"/>
        <v>0</v>
      </c>
      <c r="D80" s="104">
        <f t="shared" si="6"/>
        <v>0</v>
      </c>
      <c r="E80" s="104">
        <f t="shared" si="7"/>
        <v>0</v>
      </c>
      <c r="F80" s="104">
        <f t="shared" si="8"/>
        <v>0</v>
      </c>
      <c r="G80" s="102">
        <f t="shared" si="9"/>
        <v>0</v>
      </c>
      <c r="H80" s="105">
        <f t="shared" si="10"/>
        <v>0</v>
      </c>
      <c r="I80" s="156">
        <f t="shared" si="11"/>
        <v>-3.9495067668762358</v>
      </c>
      <c r="J80" s="156">
        <f t="shared" si="12"/>
        <v>-1.225913061687145</v>
      </c>
      <c r="K80" s="156">
        <f t="shared" si="13"/>
        <v>1.8664105283762691E-2</v>
      </c>
      <c r="L80" s="156">
        <f t="shared" si="14"/>
        <v>0.24308859076900644</v>
      </c>
      <c r="M80" s="156">
        <f t="shared" si="15"/>
        <v>-0.76249698415372025</v>
      </c>
      <c r="N80" s="156">
        <f t="shared" si="16"/>
        <v>-0.89587705362060832</v>
      </c>
      <c r="O80" s="188">
        <f t="shared" si="17"/>
        <v>-6.5720411702849262</v>
      </c>
      <c r="P80" s="156">
        <f>+Rdos_c.publico!U13</f>
        <v>-3.9495067668762225</v>
      </c>
      <c r="Q80" s="156">
        <f>+Rdos_c.publico!V13</f>
        <v>-1.225913061687145</v>
      </c>
      <c r="R80" s="156">
        <f>+Rdos_c.publico!X13</f>
        <v>1.8664105283762691E-2</v>
      </c>
      <c r="S80" s="156">
        <f>+Rdos_c.publico!W13</f>
        <v>0.24308859076900644</v>
      </c>
      <c r="T80" s="156">
        <f>+Rdos_c.publico!Z13</f>
        <v>-0.76249698415372025</v>
      </c>
      <c r="U80" s="156">
        <f>+Rdos_c.publico!Y13</f>
        <v>-0.89587705362060832</v>
      </c>
      <c r="V80" s="206">
        <f>+Rdos_c.publico!AA13</f>
        <v>-6.5720411702849262</v>
      </c>
      <c r="AC80" s="86"/>
    </row>
    <row r="81" spans="1:29" ht="15" hidden="1" customHeight="1" x14ac:dyDescent="0.25">
      <c r="A81" s="6">
        <v>2013</v>
      </c>
      <c r="B81" s="101">
        <f t="shared" si="4"/>
        <v>1.2323475573339238E-14</v>
      </c>
      <c r="C81" s="104">
        <f t="shared" si="5"/>
        <v>0</v>
      </c>
      <c r="D81" s="104">
        <f t="shared" si="6"/>
        <v>0</v>
      </c>
      <c r="E81" s="104">
        <f t="shared" si="7"/>
        <v>0</v>
      </c>
      <c r="F81" s="104">
        <f t="shared" si="8"/>
        <v>0</v>
      </c>
      <c r="G81" s="102">
        <f t="shared" si="9"/>
        <v>0</v>
      </c>
      <c r="H81" s="105">
        <f t="shared" si="10"/>
        <v>0</v>
      </c>
      <c r="I81" s="156">
        <f t="shared" si="11"/>
        <v>0.38297374729580819</v>
      </c>
      <c r="J81" s="156">
        <f t="shared" si="12"/>
        <v>-1.8822233916077094</v>
      </c>
      <c r="K81" s="156">
        <f t="shared" si="13"/>
        <v>7.3086592995380934E-3</v>
      </c>
      <c r="L81" s="156">
        <f t="shared" si="14"/>
        <v>-3.2158100917968307E-2</v>
      </c>
      <c r="M81" s="156">
        <f t="shared" si="15"/>
        <v>4.7749907423648812E-2</v>
      </c>
      <c r="N81" s="156">
        <f t="shared" si="16"/>
        <v>-0.17833128690872985</v>
      </c>
      <c r="O81" s="188">
        <f t="shared" si="17"/>
        <v>-1.6546804654154257</v>
      </c>
      <c r="P81" s="156">
        <f>+Rdos_c.publico!U14</f>
        <v>0.38297374729579586</v>
      </c>
      <c r="Q81" s="156">
        <f>+Rdos_c.publico!V14</f>
        <v>-1.8822233916077094</v>
      </c>
      <c r="R81" s="156">
        <f>+Rdos_c.publico!X14</f>
        <v>7.3086592995380934E-3</v>
      </c>
      <c r="S81" s="156">
        <f>+Rdos_c.publico!W14</f>
        <v>-3.2158100917968307E-2</v>
      </c>
      <c r="T81" s="156">
        <f>+Rdos_c.publico!Z14</f>
        <v>4.7749907423648812E-2</v>
      </c>
      <c r="U81" s="156">
        <f>+Rdos_c.publico!Y14</f>
        <v>-0.17833128690872985</v>
      </c>
      <c r="V81" s="206">
        <f>+Rdos_c.publico!AA14</f>
        <v>-1.6546804654154248</v>
      </c>
      <c r="AC81" s="86"/>
    </row>
    <row r="82" spans="1:29" hidden="1" x14ac:dyDescent="0.25">
      <c r="A82" s="6">
        <v>2014</v>
      </c>
      <c r="B82" s="168">
        <f t="shared" si="4"/>
        <v>0</v>
      </c>
      <c r="C82" s="169">
        <f t="shared" si="5"/>
        <v>0</v>
      </c>
      <c r="D82" s="169">
        <f t="shared" si="6"/>
        <v>0</v>
      </c>
      <c r="E82" s="169">
        <f t="shared" si="7"/>
        <v>0</v>
      </c>
      <c r="F82" s="169">
        <f t="shared" si="8"/>
        <v>0</v>
      </c>
      <c r="G82" s="170">
        <f t="shared" si="9"/>
        <v>0</v>
      </c>
      <c r="H82" s="201">
        <f t="shared" si="10"/>
        <v>1.0200174038743626E-14</v>
      </c>
      <c r="I82" s="166">
        <f t="shared" si="11"/>
        <v>0.24524375743162635</v>
      </c>
      <c r="J82" s="166">
        <f t="shared" si="12"/>
        <v>0.19669044787950651</v>
      </c>
      <c r="K82" s="166">
        <f t="shared" si="13"/>
        <v>2.1799445105033673E-2</v>
      </c>
      <c r="L82" s="166">
        <f t="shared" si="14"/>
        <v>-2.4276654776060981E-2</v>
      </c>
      <c r="M82" s="166">
        <f t="shared" si="15"/>
        <v>-0.10701545778834741</v>
      </c>
      <c r="N82" s="166">
        <f t="shared" si="16"/>
        <v>-0.26605231866825252</v>
      </c>
      <c r="O82" s="203">
        <f t="shared" si="17"/>
        <v>6.6389219183515813E-2</v>
      </c>
      <c r="P82" s="166">
        <f>+Rdos_c.publico!U15</f>
        <v>0.24524375743162635</v>
      </c>
      <c r="Q82" s="166">
        <f>+Rdos_c.publico!V15</f>
        <v>0.19669044787950651</v>
      </c>
      <c r="R82" s="166">
        <f>+Rdos_c.publico!X15</f>
        <v>2.1799445105033673E-2</v>
      </c>
      <c r="S82" s="166">
        <f>+Rdos_c.publico!W15</f>
        <v>-2.4276654776060981E-2</v>
      </c>
      <c r="T82" s="166">
        <f>+Rdos_c.publico!Z15</f>
        <v>-0.10701545778834741</v>
      </c>
      <c r="U82" s="166">
        <f>+Rdos_c.publico!Y15</f>
        <v>-0.26605231866825252</v>
      </c>
      <c r="V82" s="207">
        <f>+Rdos_c.publico!AA15</f>
        <v>6.6389219183505613E-2</v>
      </c>
      <c r="AC82" s="86"/>
    </row>
    <row r="83" spans="1:29" s="33" customFormat="1" hidden="1" x14ac:dyDescent="0.25">
      <c r="A83" s="255">
        <v>2015</v>
      </c>
      <c r="B83" s="267">
        <f t="shared" si="4"/>
        <v>0</v>
      </c>
      <c r="C83" s="268">
        <f t="shared" si="5"/>
        <v>0</v>
      </c>
      <c r="D83" s="268">
        <f t="shared" si="6"/>
        <v>0</v>
      </c>
      <c r="E83" s="268">
        <f t="shared" si="7"/>
        <v>0</v>
      </c>
      <c r="F83" s="268">
        <f t="shared" si="8"/>
        <v>0</v>
      </c>
      <c r="G83" s="269">
        <f t="shared" si="9"/>
        <v>0</v>
      </c>
      <c r="H83" s="270">
        <f t="shared" si="10"/>
        <v>1.865174681370263E-14</v>
      </c>
      <c r="I83" s="266">
        <f t="shared" si="11"/>
        <v>1.9403487577608942</v>
      </c>
      <c r="J83" s="266">
        <f t="shared" si="12"/>
        <v>0.99468248388406166</v>
      </c>
      <c r="K83" s="266">
        <f t="shared" si="13"/>
        <v>1.0397377880321223E-2</v>
      </c>
      <c r="L83" s="266">
        <f t="shared" si="14"/>
        <v>-9.6547080317267914E-2</v>
      </c>
      <c r="M83" s="266">
        <f t="shared" si="15"/>
        <v>2.5745888084604523E-2</v>
      </c>
      <c r="N83" s="266">
        <f t="shared" si="16"/>
        <v>0.35103528176893994</v>
      </c>
      <c r="O83" s="271">
        <f t="shared" si="17"/>
        <v>3.2256627090615719</v>
      </c>
      <c r="P83" s="266">
        <f>+Rdos_c.publico!U16</f>
        <v>1.9403487577608942</v>
      </c>
      <c r="Q83" s="266">
        <f>+Rdos_c.publico!V16</f>
        <v>0.99468248388406166</v>
      </c>
      <c r="R83" s="266">
        <f>+Rdos_c.publico!X16</f>
        <v>1.0397377880321223E-2</v>
      </c>
      <c r="S83" s="266">
        <f>+Rdos_c.publico!W16</f>
        <v>-9.6547080317267914E-2</v>
      </c>
      <c r="T83" s="266">
        <f>+Rdos_c.publico!Z16</f>
        <v>2.5745888084604523E-2</v>
      </c>
      <c r="U83" s="266">
        <f>+Rdos_c.publico!Y16</f>
        <v>0.35103528176893994</v>
      </c>
      <c r="V83" s="271">
        <f>+Rdos_c.publico!AA16</f>
        <v>3.2256627090615533</v>
      </c>
      <c r="AC83" s="252"/>
    </row>
    <row r="84" spans="1:29" x14ac:dyDescent="0.25">
      <c r="A84" s="9">
        <v>2016</v>
      </c>
      <c r="B84" s="171">
        <f t="shared" si="4"/>
        <v>-1.2878587085651816E-14</v>
      </c>
      <c r="C84" s="172">
        <f t="shared" si="5"/>
        <v>3.039235529911366E-15</v>
      </c>
      <c r="D84" s="172">
        <f>+K84-R84</f>
        <v>0</v>
      </c>
      <c r="E84" s="172">
        <f t="shared" si="7"/>
        <v>0</v>
      </c>
      <c r="F84" s="172">
        <f t="shared" si="8"/>
        <v>-2.6090241078691179E-15</v>
      </c>
      <c r="G84" s="173">
        <f t="shared" si="9"/>
        <v>0</v>
      </c>
      <c r="H84" s="202">
        <f>+O84-V84</f>
        <v>-2.0650148258027912E-14</v>
      </c>
      <c r="I84" s="174">
        <f t="shared" si="11"/>
        <v>1.8015069020427821</v>
      </c>
      <c r="J84" s="167">
        <f t="shared" si="12"/>
        <v>-8.154799303434368E-2</v>
      </c>
      <c r="K84" s="167">
        <f t="shared" si="13"/>
        <v>2.2015549981054179E-3</v>
      </c>
      <c r="L84" s="167">
        <f t="shared" si="14"/>
        <v>-0.17202058621797808</v>
      </c>
      <c r="M84" s="167">
        <f t="shared" si="15"/>
        <v>-0.29258033828163987</v>
      </c>
      <c r="N84" s="167">
        <f t="shared" si="16"/>
        <v>4.5842871207664837E-2</v>
      </c>
      <c r="O84" s="204">
        <f t="shared" si="17"/>
        <v>1.3034024107145825</v>
      </c>
      <c r="P84" s="167">
        <f>+Rdos_c.publico!U17</f>
        <v>1.801506902042795</v>
      </c>
      <c r="Q84" s="167">
        <f>+Rdos_c.publico!V17</f>
        <v>-8.1547993034346719E-2</v>
      </c>
      <c r="R84" s="167">
        <f>+Rdos_c.publico!X17</f>
        <v>2.2015549981054179E-3</v>
      </c>
      <c r="S84" s="167">
        <f>+Rdos_c.publico!W17</f>
        <v>-0.17202058621797808</v>
      </c>
      <c r="T84" s="167">
        <f>+Rdos_c.publico!Z17</f>
        <v>-0.29258033828163726</v>
      </c>
      <c r="U84" s="167">
        <f>+Rdos_c.publico!Y17</f>
        <v>4.5842871207664837E-2</v>
      </c>
      <c r="V84" s="204">
        <f>+Rdos_c.publico!AA17</f>
        <v>1.3034024107146032</v>
      </c>
      <c r="AC84" s="86"/>
    </row>
    <row r="85" spans="1:29" x14ac:dyDescent="0.25">
      <c r="A85" s="9">
        <v>2017</v>
      </c>
      <c r="B85" s="171">
        <f>+I85-P85</f>
        <v>0</v>
      </c>
      <c r="C85" s="172">
        <f>+J85-Q85</f>
        <v>0</v>
      </c>
      <c r="D85" s="172">
        <f>+K85-R85</f>
        <v>0</v>
      </c>
      <c r="E85" s="172">
        <f>+L85-S85</f>
        <v>0</v>
      </c>
      <c r="F85" s="172">
        <f>+M85-T85</f>
        <v>1.3322676295501878E-15</v>
      </c>
      <c r="G85" s="173">
        <f>+N85-U85</f>
        <v>0</v>
      </c>
      <c r="H85" s="202">
        <f>+O85-V85</f>
        <v>6.8833827526759706E-15</v>
      </c>
      <c r="I85" s="174">
        <f t="shared" si="11"/>
        <v>0.14762986777669318</v>
      </c>
      <c r="J85" s="167">
        <f t="shared" si="12"/>
        <v>-1.1545105732319356E-2</v>
      </c>
      <c r="K85" s="167">
        <f t="shared" si="13"/>
        <v>2.1949613686926776E-3</v>
      </c>
      <c r="L85" s="167">
        <f t="shared" si="14"/>
        <v>0.18049211225464792</v>
      </c>
      <c r="M85" s="167">
        <f t="shared" si="15"/>
        <v>0.31200756421216774</v>
      </c>
      <c r="N85" s="167">
        <f t="shared" si="16"/>
        <v>0.6723977256492325</v>
      </c>
      <c r="O85" s="204">
        <f t="shared" si="17"/>
        <v>1.3031771255291202</v>
      </c>
      <c r="P85" s="167">
        <f>+Rdos_c.publico!U18</f>
        <v>0.14762986777669318</v>
      </c>
      <c r="Q85" s="167">
        <f>+Rdos_c.publico!V18</f>
        <v>-1.1545105732319356E-2</v>
      </c>
      <c r="R85" s="167">
        <f>+Rdos_c.publico!X18</f>
        <v>2.1949613686926776E-3</v>
      </c>
      <c r="S85" s="167">
        <f>+Rdos_c.publico!W18</f>
        <v>0.18049211225464792</v>
      </c>
      <c r="T85" s="167">
        <f>+Rdos_c.publico!Z18</f>
        <v>0.31200756421216641</v>
      </c>
      <c r="U85" s="167">
        <f>+Rdos_c.publico!Y18</f>
        <v>0.6723977256492325</v>
      </c>
      <c r="V85" s="204">
        <f>+Rdos_c.publico!AA18</f>
        <v>1.3031771255291134</v>
      </c>
      <c r="AC85" s="86"/>
    </row>
  </sheetData>
  <sheetProtection sheet="1" objects="1" scenarios="1"/>
  <mergeCells count="59">
    <mergeCell ref="I69:O69"/>
    <mergeCell ref="P69:V69"/>
    <mergeCell ref="H4:AC4"/>
    <mergeCell ref="AD7:AE7"/>
    <mergeCell ref="AD4:AM4"/>
    <mergeCell ref="H5:M5"/>
    <mergeCell ref="H6:I7"/>
    <mergeCell ref="J6:K7"/>
    <mergeCell ref="N5:S5"/>
    <mergeCell ref="N6:O7"/>
    <mergeCell ref="P6:Q7"/>
    <mergeCell ref="R6:S7"/>
    <mergeCell ref="T5:U7"/>
    <mergeCell ref="V5:W7"/>
    <mergeCell ref="L6:M7"/>
    <mergeCell ref="X6:Y7"/>
    <mergeCell ref="Z6:AA7"/>
    <mergeCell ref="AB6:AC7"/>
    <mergeCell ref="X5:AC5"/>
    <mergeCell ref="AL6:AM7"/>
    <mergeCell ref="AD5:AM5"/>
    <mergeCell ref="AF7:AG7"/>
    <mergeCell ref="AH7:AI7"/>
    <mergeCell ref="AD6:AI6"/>
    <mergeCell ref="AJ6:AK7"/>
    <mergeCell ref="B5:C7"/>
    <mergeCell ref="D5:E7"/>
    <mergeCell ref="F5:G7"/>
    <mergeCell ref="F29:G31"/>
    <mergeCell ref="D29:E31"/>
    <mergeCell ref="B29:C31"/>
    <mergeCell ref="B69:G69"/>
    <mergeCell ref="B27:G27"/>
    <mergeCell ref="B28:G28"/>
    <mergeCell ref="B1:AN1"/>
    <mergeCell ref="B4:E4"/>
    <mergeCell ref="F4:G4"/>
    <mergeCell ref="H3:AM3"/>
    <mergeCell ref="B3:G3"/>
    <mergeCell ref="N30:O31"/>
    <mergeCell ref="P29:Q31"/>
    <mergeCell ref="R29:S31"/>
    <mergeCell ref="T30:U31"/>
    <mergeCell ref="H30:I31"/>
    <mergeCell ref="J30:K31"/>
    <mergeCell ref="L30:M31"/>
    <mergeCell ref="H29:M29"/>
    <mergeCell ref="X31:Y31"/>
    <mergeCell ref="H27:AE27"/>
    <mergeCell ref="AB30:AC31"/>
    <mergeCell ref="AD30:AE31"/>
    <mergeCell ref="V30:AA30"/>
    <mergeCell ref="V31:W31"/>
    <mergeCell ref="Z31:AA31"/>
    <mergeCell ref="V29:AE29"/>
    <mergeCell ref="V28:AE28"/>
    <mergeCell ref="H28:U28"/>
    <mergeCell ref="T29:U29"/>
    <mergeCell ref="N29:O29"/>
  </mergeCells>
  <hyperlinks>
    <hyperlink ref="B50" location="índice!A1" display="Volver al índic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6"/>
  <sheetViews>
    <sheetView showGridLines="0" topLeftCell="B3" workbookViewId="0">
      <selection activeCell="B26" sqref="B26"/>
    </sheetView>
  </sheetViews>
  <sheetFormatPr baseColWidth="10" defaultRowHeight="15" x14ac:dyDescent="0.25"/>
  <cols>
    <col min="1" max="1" width="11.42578125" style="6" hidden="1" customWidth="1"/>
    <col min="2" max="2" width="15.28515625" style="4" customWidth="1"/>
    <col min="3" max="3" width="21.7109375" bestFit="1" customWidth="1"/>
    <col min="4" max="4" width="17.140625" customWidth="1"/>
    <col min="5" max="5" width="18.140625" customWidth="1"/>
    <col min="6" max="8" width="17.140625" customWidth="1"/>
    <col min="9" max="9" width="2.5703125" customWidth="1"/>
    <col min="10" max="10" width="17.140625" customWidth="1"/>
    <col min="11" max="11" width="3.28515625" customWidth="1"/>
    <col min="12" max="12" width="16" customWidth="1"/>
    <col min="13" max="13" width="3" customWidth="1"/>
    <col min="14" max="14" width="21" customWidth="1"/>
    <col min="15" max="15" width="11.42578125" customWidth="1"/>
    <col min="16" max="17" width="17.42578125" style="33" customWidth="1"/>
  </cols>
  <sheetData>
    <row r="1" spans="1:17" hidden="1" x14ac:dyDescent="0.25">
      <c r="J1" t="s">
        <v>8</v>
      </c>
    </row>
    <row r="2" spans="1:17" hidden="1" x14ac:dyDescent="0.25"/>
    <row r="4" spans="1:17" x14ac:dyDescent="0.25">
      <c r="C4" s="611" t="s">
        <v>133</v>
      </c>
      <c r="D4" s="611"/>
      <c r="E4" s="611"/>
      <c r="F4" s="611"/>
      <c r="G4" s="611"/>
      <c r="H4" s="611"/>
      <c r="P4" s="106" t="s">
        <v>37</v>
      </c>
      <c r="Q4" s="106"/>
    </row>
    <row r="5" spans="1:17" ht="153" customHeight="1" thickBot="1" x14ac:dyDescent="0.3">
      <c r="B5" s="404" t="s">
        <v>246</v>
      </c>
      <c r="C5" s="59" t="s">
        <v>289</v>
      </c>
      <c r="D5" s="59" t="s">
        <v>134</v>
      </c>
      <c r="E5" s="58" t="s">
        <v>181</v>
      </c>
      <c r="F5" s="59" t="s">
        <v>180</v>
      </c>
      <c r="G5" s="58" t="s">
        <v>186</v>
      </c>
      <c r="H5" s="60" t="s">
        <v>185</v>
      </c>
      <c r="I5" s="8"/>
      <c r="J5" s="59" t="s">
        <v>182</v>
      </c>
      <c r="K5" s="7"/>
      <c r="L5" s="59" t="s">
        <v>183</v>
      </c>
      <c r="N5" s="61" t="s">
        <v>184</v>
      </c>
      <c r="P5" s="62" t="s">
        <v>255</v>
      </c>
      <c r="Q5" s="63" t="s">
        <v>41</v>
      </c>
    </row>
    <row r="6" spans="1:17" ht="15.75" thickTop="1" x14ac:dyDescent="0.25">
      <c r="A6" s="6">
        <v>18</v>
      </c>
      <c r="B6" s="4">
        <v>2002</v>
      </c>
      <c r="C6" s="237">
        <v>2560</v>
      </c>
      <c r="E6" s="3">
        <f t="shared" ref="E6:E15" si="0">+J6/C6</f>
        <v>28.52734375</v>
      </c>
      <c r="G6" s="3">
        <f t="shared" ref="G6:G21" si="1">+N6/C6</f>
        <v>28.52734375</v>
      </c>
      <c r="J6" s="1">
        <f>+N6</f>
        <v>73030</v>
      </c>
      <c r="N6" s="238">
        <v>73030</v>
      </c>
      <c r="P6" s="242">
        <v>41035270.859351002</v>
      </c>
      <c r="Q6" s="49">
        <f t="shared" ref="Q6:Q20" si="2">+P6/(C6*1000)</f>
        <v>16.029402679433986</v>
      </c>
    </row>
    <row r="7" spans="1:17" x14ac:dyDescent="0.25">
      <c r="A7" s="6">
        <v>22</v>
      </c>
      <c r="B7" s="4">
        <v>2003</v>
      </c>
      <c r="C7" s="237">
        <v>2631</v>
      </c>
      <c r="D7" s="3">
        <f>+(C7/C6-1)*100</f>
        <v>2.7734375000000089</v>
      </c>
      <c r="E7" s="3">
        <f t="shared" si="0"/>
        <v>29.943747624477385</v>
      </c>
      <c r="F7" s="3">
        <f t="shared" ref="F7:F15" si="3">+(E7/E6-1)*100</f>
        <v>4.9650745154896647</v>
      </c>
      <c r="G7" s="3">
        <f t="shared" si="1"/>
        <v>29.943747624477385</v>
      </c>
      <c r="H7" s="3">
        <f>+(G7/G6-1)*100</f>
        <v>4.9650745154896647</v>
      </c>
      <c r="J7" s="1">
        <f t="shared" ref="J7:J15" si="4">+N7</f>
        <v>78782</v>
      </c>
      <c r="N7" s="238">
        <v>78782</v>
      </c>
      <c r="P7" s="242">
        <v>41827835.630978003</v>
      </c>
      <c r="Q7" s="49">
        <f t="shared" si="2"/>
        <v>15.898075116297226</v>
      </c>
    </row>
    <row r="8" spans="1:17" x14ac:dyDescent="0.25">
      <c r="A8" s="6">
        <v>26</v>
      </c>
      <c r="B8" s="4">
        <v>2004</v>
      </c>
      <c r="C8" s="237">
        <v>2678</v>
      </c>
      <c r="D8" s="3">
        <f t="shared" ref="D8:D19" si="5">+(C8/C7-1)*100</f>
        <v>1.7863930064614175</v>
      </c>
      <c r="E8" s="3">
        <f t="shared" si="0"/>
        <v>31.549290515309934</v>
      </c>
      <c r="F8" s="3">
        <f t="shared" si="3"/>
        <v>5.3618635548481119</v>
      </c>
      <c r="G8" s="3">
        <f t="shared" si="1"/>
        <v>31.549290515309934</v>
      </c>
      <c r="H8" s="3">
        <f t="shared" ref="H8:H19" si="6">+(G8/G7-1)*100</f>
        <v>5.3618635548481119</v>
      </c>
      <c r="J8" s="1">
        <f t="shared" si="4"/>
        <v>84489</v>
      </c>
      <c r="N8" s="238">
        <v>84489</v>
      </c>
      <c r="P8" s="242">
        <v>42547454.177776001</v>
      </c>
      <c r="Q8" s="49">
        <f t="shared" si="2"/>
        <v>15.887772284457059</v>
      </c>
    </row>
    <row r="9" spans="1:17" x14ac:dyDescent="0.25">
      <c r="A9" s="6">
        <v>30</v>
      </c>
      <c r="B9" s="4">
        <v>2005</v>
      </c>
      <c r="C9" s="237">
        <v>2729</v>
      </c>
      <c r="D9" s="3">
        <f t="shared" si="5"/>
        <v>1.9044062733383216</v>
      </c>
      <c r="E9" s="3">
        <f t="shared" si="0"/>
        <v>33.242579699523638</v>
      </c>
      <c r="F9" s="3">
        <f t="shared" si="3"/>
        <v>5.3671228625315814</v>
      </c>
      <c r="G9" s="3">
        <f t="shared" si="1"/>
        <v>33.242579699523638</v>
      </c>
      <c r="H9" s="3">
        <f t="shared" si="6"/>
        <v>5.3671228625315814</v>
      </c>
      <c r="J9" s="1">
        <f t="shared" si="4"/>
        <v>90719</v>
      </c>
      <c r="N9" s="238">
        <v>90719</v>
      </c>
      <c r="P9" s="242">
        <v>43296335.061774001</v>
      </c>
      <c r="Q9" s="49">
        <f t="shared" si="2"/>
        <v>15.8652748485797</v>
      </c>
    </row>
    <row r="10" spans="1:17" x14ac:dyDescent="0.25">
      <c r="A10" s="6">
        <v>34</v>
      </c>
      <c r="B10" s="4">
        <v>2006</v>
      </c>
      <c r="C10" s="238">
        <v>2785</v>
      </c>
      <c r="D10" s="3">
        <f t="shared" si="5"/>
        <v>2.052033711982415</v>
      </c>
      <c r="E10" s="3">
        <f t="shared" si="0"/>
        <v>35.202513464991021</v>
      </c>
      <c r="F10" s="3">
        <f t="shared" si="3"/>
        <v>5.8958534000159712</v>
      </c>
      <c r="G10" s="3">
        <f t="shared" si="1"/>
        <v>35.202513464991021</v>
      </c>
      <c r="H10" s="3">
        <f t="shared" si="6"/>
        <v>5.8958534000159712</v>
      </c>
      <c r="J10" s="1">
        <f t="shared" si="4"/>
        <v>98039</v>
      </c>
      <c r="N10" s="238">
        <v>98039</v>
      </c>
      <c r="P10" s="242">
        <v>44009968.595973998</v>
      </c>
      <c r="Q10" s="49">
        <f t="shared" si="2"/>
        <v>15.802502188859604</v>
      </c>
    </row>
    <row r="11" spans="1:17" ht="14.25" customHeight="1" x14ac:dyDescent="0.25">
      <c r="A11" s="6">
        <v>38</v>
      </c>
      <c r="B11" s="4">
        <v>2007</v>
      </c>
      <c r="C11" s="238">
        <v>2843</v>
      </c>
      <c r="D11" s="3">
        <f t="shared" si="5"/>
        <v>2.082585278276472</v>
      </c>
      <c r="E11" s="3">
        <f>+J11/C11</f>
        <v>37.792824481181853</v>
      </c>
      <c r="F11" s="3">
        <f t="shared" si="3"/>
        <v>7.358312691981217</v>
      </c>
      <c r="G11" s="3">
        <f>+N11/C11</f>
        <v>37.792824481181853</v>
      </c>
      <c r="H11" s="3">
        <f t="shared" si="6"/>
        <v>7.358312691981217</v>
      </c>
      <c r="J11" s="1">
        <f t="shared" si="4"/>
        <v>107445</v>
      </c>
      <c r="N11" s="238">
        <v>107445</v>
      </c>
      <c r="P11" s="242">
        <v>44784658.800205</v>
      </c>
      <c r="Q11" s="49">
        <f>+P11/(C11*1000)</f>
        <v>15.752605979671122</v>
      </c>
    </row>
    <row r="12" spans="1:17" x14ac:dyDescent="0.25">
      <c r="A12" s="6">
        <v>42</v>
      </c>
      <c r="B12" s="4">
        <v>2008</v>
      </c>
      <c r="C12" s="238">
        <v>2913</v>
      </c>
      <c r="D12" s="3">
        <f t="shared" si="5"/>
        <v>2.4621878297572897</v>
      </c>
      <c r="E12" s="3">
        <f t="shared" si="0"/>
        <v>40.554754548575353</v>
      </c>
      <c r="F12" s="3">
        <f t="shared" si="3"/>
        <v>7.3080805822511197</v>
      </c>
      <c r="G12" s="3">
        <f t="shared" si="1"/>
        <v>40.554754548575353</v>
      </c>
      <c r="H12" s="3">
        <f t="shared" si="6"/>
        <v>7.3080805822511197</v>
      </c>
      <c r="J12" s="1">
        <f t="shared" si="4"/>
        <v>118136</v>
      </c>
      <c r="N12" s="238">
        <v>118136</v>
      </c>
      <c r="P12" s="242">
        <v>45668938.282191001</v>
      </c>
      <c r="Q12" s="49">
        <f t="shared" si="2"/>
        <v>15.67763071822554</v>
      </c>
    </row>
    <row r="13" spans="1:17" x14ac:dyDescent="0.25">
      <c r="A13" s="6">
        <v>46</v>
      </c>
      <c r="B13" s="4">
        <v>2009</v>
      </c>
      <c r="C13" s="238">
        <v>2957</v>
      </c>
      <c r="D13" s="3">
        <f t="shared" si="5"/>
        <v>1.5104703055269564</v>
      </c>
      <c r="E13" s="3">
        <f t="shared" si="0"/>
        <v>42.46330740615489</v>
      </c>
      <c r="F13" s="3">
        <f t="shared" si="3"/>
        <v>4.7061136944954951</v>
      </c>
      <c r="G13" s="3">
        <f t="shared" si="1"/>
        <v>42.46330740615489</v>
      </c>
      <c r="H13" s="3">
        <f t="shared" si="6"/>
        <v>4.7061136944954951</v>
      </c>
      <c r="J13" s="1">
        <f t="shared" si="4"/>
        <v>125564</v>
      </c>
      <c r="N13" s="238">
        <v>125564</v>
      </c>
      <c r="P13" s="242">
        <v>46239270.703734003</v>
      </c>
      <c r="Q13" s="49">
        <f t="shared" si="2"/>
        <v>15.637223775358134</v>
      </c>
    </row>
    <row r="14" spans="1:17" x14ac:dyDescent="0.25">
      <c r="A14" s="6">
        <v>50</v>
      </c>
      <c r="B14" s="4">
        <v>2010</v>
      </c>
      <c r="C14" s="238">
        <v>2986</v>
      </c>
      <c r="D14" s="3">
        <f t="shared" si="5"/>
        <v>0.98072370645925222</v>
      </c>
      <c r="E14" s="3">
        <f t="shared" si="0"/>
        <v>41.8231748158071</v>
      </c>
      <c r="F14" s="3">
        <f>+(E14/E13-1)*100</f>
        <v>-1.5074958345213663</v>
      </c>
      <c r="G14" s="3">
        <f t="shared" si="1"/>
        <v>41.8231748158071</v>
      </c>
      <c r="H14" s="3">
        <f t="shared" si="6"/>
        <v>-1.5074958345213663</v>
      </c>
      <c r="J14" s="1">
        <f t="shared" si="4"/>
        <v>124884</v>
      </c>
      <c r="N14" s="238">
        <v>124884</v>
      </c>
      <c r="P14" s="242">
        <v>46486621.011706002</v>
      </c>
      <c r="Q14" s="49">
        <f t="shared" si="2"/>
        <v>15.568191899432687</v>
      </c>
    </row>
    <row r="15" spans="1:17" x14ac:dyDescent="0.25">
      <c r="A15" s="6">
        <v>54</v>
      </c>
      <c r="B15" s="4">
        <v>2011</v>
      </c>
      <c r="C15" s="238">
        <v>2984</v>
      </c>
      <c r="D15" s="3">
        <f t="shared" si="5"/>
        <v>-6.6979236436703893E-2</v>
      </c>
      <c r="E15" s="3">
        <f t="shared" si="0"/>
        <v>41.086126005361933</v>
      </c>
      <c r="F15" s="3">
        <f t="shared" si="3"/>
        <v>-1.7622976105740262</v>
      </c>
      <c r="G15" s="3">
        <f t="shared" si="1"/>
        <v>41.086126005361933</v>
      </c>
      <c r="H15" s="3">
        <f t="shared" si="6"/>
        <v>-1.7622976105740262</v>
      </c>
      <c r="J15" s="1">
        <f t="shared" si="4"/>
        <v>122601</v>
      </c>
      <c r="N15" s="238">
        <v>122601</v>
      </c>
      <c r="P15" s="242">
        <v>46667174.570246004</v>
      </c>
      <c r="Q15" s="49">
        <f t="shared" si="2"/>
        <v>15.639133569117293</v>
      </c>
    </row>
    <row r="16" spans="1:17" x14ac:dyDescent="0.25">
      <c r="A16" s="6">
        <v>58</v>
      </c>
      <c r="B16" s="4">
        <v>2012</v>
      </c>
      <c r="C16" s="238">
        <v>2913</v>
      </c>
      <c r="D16" s="3">
        <f t="shared" si="5"/>
        <v>-2.3793565683646101</v>
      </c>
      <c r="E16" s="34">
        <f>+(J16)/C16</f>
        <v>40.653964984552012</v>
      </c>
      <c r="F16" s="3">
        <f>+(E16/E15-1)*100</f>
        <v>-1.051841735464476</v>
      </c>
      <c r="G16" s="3">
        <f t="shared" si="1"/>
        <v>39.109165808444899</v>
      </c>
      <c r="H16" s="3">
        <f t="shared" si="6"/>
        <v>-4.811746419360718</v>
      </c>
      <c r="J16" s="1">
        <f>+N16-L16</f>
        <v>118425</v>
      </c>
      <c r="L16" s="239">
        <v>-4500</v>
      </c>
      <c r="N16" s="238">
        <v>113925</v>
      </c>
      <c r="P16" s="242">
        <v>46818215.790188998</v>
      </c>
      <c r="Q16" s="49">
        <f t="shared" si="2"/>
        <v>16.072164706553039</v>
      </c>
    </row>
    <row r="17" spans="1:17" x14ac:dyDescent="0.25">
      <c r="A17" s="6">
        <v>62</v>
      </c>
      <c r="B17" s="4">
        <v>2013</v>
      </c>
      <c r="C17" s="238">
        <v>2896</v>
      </c>
      <c r="D17" s="3">
        <f t="shared" si="5"/>
        <v>-0.58359079986268769</v>
      </c>
      <c r="E17" s="3">
        <f>+J17/C17</f>
        <v>39.610151933701658</v>
      </c>
      <c r="F17" s="3">
        <f>+(E17/E16-1)*100</f>
        <v>-2.5675553448402555</v>
      </c>
      <c r="G17" s="3">
        <f t="shared" si="1"/>
        <v>39.610151933701658</v>
      </c>
      <c r="H17" s="3">
        <f t="shared" si="6"/>
        <v>1.2809941477927911</v>
      </c>
      <c r="J17" s="1">
        <f>+N17-L17</f>
        <v>114711</v>
      </c>
      <c r="N17" s="238">
        <v>114711</v>
      </c>
      <c r="P17" s="242">
        <v>46727890.063161999</v>
      </c>
      <c r="Q17" s="49">
        <f t="shared" si="2"/>
        <v>16.135321154406768</v>
      </c>
    </row>
    <row r="18" spans="1:17" x14ac:dyDescent="0.25">
      <c r="A18" s="6">
        <v>66</v>
      </c>
      <c r="B18" s="4">
        <v>2014</v>
      </c>
      <c r="C18" s="238">
        <v>2882</v>
      </c>
      <c r="D18" s="3">
        <f t="shared" si="5"/>
        <v>-0.48342541436463549</v>
      </c>
      <c r="E18" s="3">
        <f>+J18/C18</f>
        <v>39.974323386537129</v>
      </c>
      <c r="F18" s="3">
        <f>+(E18/E17-1)*100</f>
        <v>0.9193891844823332</v>
      </c>
      <c r="G18" s="3">
        <f t="shared" si="1"/>
        <v>39.974323386537129</v>
      </c>
      <c r="H18" s="3">
        <f t="shared" si="6"/>
        <v>0.9193891844823332</v>
      </c>
      <c r="J18" s="1">
        <f>+N18-L18</f>
        <v>115206</v>
      </c>
      <c r="K18" s="10"/>
      <c r="N18" s="238">
        <v>115206</v>
      </c>
      <c r="P18" s="242">
        <v>46512198.940872997</v>
      </c>
      <c r="Q18" s="49">
        <f t="shared" si="2"/>
        <v>16.138861533960096</v>
      </c>
    </row>
    <row r="19" spans="1:17" s="4" customFormat="1" x14ac:dyDescent="0.25">
      <c r="A19" s="6">
        <v>70</v>
      </c>
      <c r="B19" s="13">
        <v>2015</v>
      </c>
      <c r="C19" s="238">
        <v>2904</v>
      </c>
      <c r="D19" s="3">
        <f t="shared" si="5"/>
        <v>0.76335877862594437</v>
      </c>
      <c r="E19" s="3">
        <f>+J19/C19</f>
        <v>40.332300275482091</v>
      </c>
      <c r="F19" s="3">
        <f>+(E19/E18-1)*100</f>
        <v>0.89551706850283797</v>
      </c>
      <c r="G19" s="3">
        <f t="shared" si="1"/>
        <v>41.021005509641874</v>
      </c>
      <c r="H19" s="3">
        <f t="shared" si="6"/>
        <v>2.6183860899500644</v>
      </c>
      <c r="J19" s="1">
        <f>+N19-L19</f>
        <v>117125</v>
      </c>
      <c r="K19" s="13"/>
      <c r="L19" s="239">
        <f>+supuestos__DBP!D13</f>
        <v>2000</v>
      </c>
      <c r="N19" s="238">
        <v>119125</v>
      </c>
      <c r="O19" s="15"/>
      <c r="P19" s="242">
        <v>46449564.792117</v>
      </c>
      <c r="Q19" s="49">
        <f t="shared" si="2"/>
        <v>15.995029198387396</v>
      </c>
    </row>
    <row r="20" spans="1:17" s="4" customFormat="1" x14ac:dyDescent="0.25">
      <c r="A20" s="9"/>
      <c r="B20" s="13">
        <v>2016</v>
      </c>
      <c r="C20" s="11">
        <f>+C19*(1+D20/100)</f>
        <v>2972.3601599999997</v>
      </c>
      <c r="D20" s="14">
        <f>+supuestos__DBP!B14</f>
        <v>2.3540000000000001</v>
      </c>
      <c r="E20" s="12">
        <f>+E19*(1+F20/100)</f>
        <v>40.735623278236915</v>
      </c>
      <c r="F20" s="14">
        <f>+supuestos__DBP!C14</f>
        <v>1</v>
      </c>
      <c r="G20" s="3">
        <f t="shared" si="1"/>
        <v>41.341202650556319</v>
      </c>
      <c r="H20" s="295">
        <f>+(G20/G19-1)*100</f>
        <v>0.78056872798786259</v>
      </c>
      <c r="J20" s="11">
        <f>+E20*C20</f>
        <v>121080.94372499999</v>
      </c>
      <c r="K20" s="13"/>
      <c r="L20" s="282">
        <f>+supuestos__DBP!D14</f>
        <v>1800</v>
      </c>
      <c r="N20" s="53">
        <f>+J20+L20</f>
        <v>122880.94372499999</v>
      </c>
      <c r="O20" s="15"/>
      <c r="P20" s="242">
        <v>46438422.317671999</v>
      </c>
      <c r="Q20" s="286">
        <f t="shared" si="2"/>
        <v>15.623417021466203</v>
      </c>
    </row>
    <row r="21" spans="1:17" x14ac:dyDescent="0.25">
      <c r="B21" s="13">
        <v>2017</v>
      </c>
      <c r="C21" s="11">
        <f>+C20*(1+D21/100)</f>
        <v>3007.0178794655999</v>
      </c>
      <c r="D21" s="14">
        <f>+supuestos__DBP!B15</f>
        <v>1.1659999999999999</v>
      </c>
      <c r="E21" s="12">
        <f>+E20*(1+F21/100)</f>
        <v>40.735623278236915</v>
      </c>
      <c r="F21" s="14">
        <f>+supuestos__DBP!C15</f>
        <v>0</v>
      </c>
      <c r="G21" s="3">
        <f t="shared" si="1"/>
        <v>40.968412050388949</v>
      </c>
      <c r="H21" s="295">
        <f>+(G21/G20-1)*100</f>
        <v>-0.90174106282888689</v>
      </c>
      <c r="J21" s="11">
        <f>+E21*C21</f>
        <v>122492.7475288335</v>
      </c>
      <c r="K21" s="10"/>
      <c r="L21" s="282">
        <f>+supuestos__DBP!D15</f>
        <v>700</v>
      </c>
      <c r="N21" s="53">
        <f>+J21+L21</f>
        <v>123192.7475288335</v>
      </c>
      <c r="P21" s="243">
        <f>+P20*(1+((46303332/46369797-1)*100)/100)</f>
        <v>46371858.952312775</v>
      </c>
      <c r="Q21" s="52">
        <f>+P21/(C21*1000)</f>
        <v>15.421211582737204</v>
      </c>
    </row>
    <row r="22" spans="1:17" x14ac:dyDescent="0.25">
      <c r="B22" s="13"/>
      <c r="K22" s="10"/>
      <c r="P22" s="10"/>
      <c r="Q22" s="10"/>
    </row>
    <row r="23" spans="1:17" x14ac:dyDescent="0.25">
      <c r="B23" s="13"/>
      <c r="P23" s="114"/>
      <c r="Q23" s="114"/>
    </row>
    <row r="24" spans="1:17" x14ac:dyDescent="0.25">
      <c r="P24" s="114"/>
      <c r="Q24" s="114"/>
    </row>
    <row r="25" spans="1:17" x14ac:dyDescent="0.25">
      <c r="P25" s="114"/>
      <c r="Q25" s="114"/>
    </row>
    <row r="26" spans="1:17" x14ac:dyDescent="0.25">
      <c r="B26" s="297" t="s">
        <v>263</v>
      </c>
    </row>
  </sheetData>
  <sheetProtection sheet="1" objects="1" scenarios="1"/>
  <mergeCells count="1">
    <mergeCell ref="C4:H4"/>
  </mergeCells>
  <hyperlinks>
    <hyperlink ref="B5" location="supuestos__DBP!A1" display="Volver a supuestos "/>
    <hyperlink ref="B26" location="índice!A1" display="Volver al índice"/>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índice</vt:lpstr>
      <vt:lpstr>Escenario_inicial</vt:lpstr>
      <vt:lpstr>gráficos</vt:lpstr>
      <vt:lpstr>Léeme</vt:lpstr>
      <vt:lpstr>supuestos__DBP</vt:lpstr>
      <vt:lpstr>cifra_plan_pptrio</vt:lpstr>
      <vt:lpstr>Rdos_c.publico</vt:lpstr>
      <vt:lpstr>Escenario_incl_shock</vt:lpstr>
      <vt:lpstr>RA</vt:lpstr>
      <vt:lpstr>CI</vt:lpstr>
      <vt:lpstr>T pagados</vt:lpstr>
      <vt:lpstr>CCF</vt:lpstr>
      <vt:lpstr>Ventas</vt:lpstr>
      <vt:lpstr>deflactores</vt:lpstr>
      <vt:lpstr>TSEadqmdo</vt:lpstr>
      <vt:lpstr>Deflactores BRUTOS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Losada Muñoz, Raquel</dc:creator>
  <cp:lastModifiedBy>Blazquez Correas, Pilar (EXT)</cp:lastModifiedBy>
  <cp:lastPrinted>2016-09-06T11:03:37Z</cp:lastPrinted>
  <dcterms:created xsi:type="dcterms:W3CDTF">2015-04-07T16:56:32Z</dcterms:created>
  <dcterms:modified xsi:type="dcterms:W3CDTF">2017-03-02T10:19:52Z</dcterms:modified>
</cp:coreProperties>
</file>